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7935" yWindow="780" windowWidth="13575" windowHeight="11760" firstSheet="2" activeTab="3"/>
  </bookViews>
  <sheets>
    <sheet name="danarti gankargulebistvis" sheetId="14" state="hidden" r:id="rId1"/>
    <sheet name="danarti-198-ო  გადახრა" sheetId="16" state="hidden" r:id="rId2"/>
    <sheet name="ახალი თანრიგი-მაქსიმ" sheetId="28" r:id="rId3"/>
    <sheet name="ახალი თანრიგი -მინიმ" sheetId="29" r:id="rId4"/>
    <sheet name="ხელფასის კატეგორიები" sheetId="22" r:id="rId5"/>
    <sheet name="2016  (2)" sheetId="20" r:id="rId6"/>
    <sheet name="2017 " sheetId="23" r:id="rId7"/>
    <sheet name="ნიმუში შტატები" sheetId="21" r:id="rId8"/>
    <sheet name="მოქმედი საშტატო" sheetId="24" r:id="rId9"/>
    <sheet name="გვარ.სახ." sheetId="27" r:id="rId10"/>
    <sheet name="Sheet1" sheetId="30" r:id="rId11"/>
  </sheets>
  <definedNames>
    <definedName name="_xlnm._FilterDatabase" localSheetId="5" hidden="1">'2016  (2)'!$A$4:$DE$353</definedName>
    <definedName name="_xlnm._FilterDatabase" localSheetId="6" hidden="1">'2017 '!#REF!</definedName>
    <definedName name="_xlnm._FilterDatabase" localSheetId="1" hidden="1">'danarti-198-ო  გადახრა'!$B$4:$L$4</definedName>
    <definedName name="_xlnm._FilterDatabase" localSheetId="3" hidden="1">'ახალი თანრიგი -მინიმ'!$A$14:$N$303</definedName>
    <definedName name="_xlnm._FilterDatabase" localSheetId="2" hidden="1">'ახალი თანრიგი-მაქსიმ'!$A$14:$N$308</definedName>
    <definedName name="_xlnm._FilterDatabase" localSheetId="9" hidden="1">გვარ.სახ.!$A$3:$I$432</definedName>
    <definedName name="_xlnm._FilterDatabase" localSheetId="8" hidden="1">'მოქმედი საშტატო'!$B$4:$F$169</definedName>
    <definedName name="_xlnm._FilterDatabase" localSheetId="7" hidden="1">'ნიმუში შტატები'!$A$7:$G$32</definedName>
    <definedName name="_xlnm.Print_Area" localSheetId="5">'2016  (2)'!$A$1:$DC$354</definedName>
    <definedName name="_xlnm.Print_Area" localSheetId="6">'2017 '!$A$2:$AB$354</definedName>
    <definedName name="_xlnm.Print_Area" localSheetId="0">'danarti gankargulebistvis'!$B$3:$L$18</definedName>
    <definedName name="_xlnm.Print_Area" localSheetId="1">'danarti-198-ო  გადახრა'!$B$1:$L$181</definedName>
    <definedName name="_xlnm.Print_Area" localSheetId="3">'ახალი თანრიგი -მინიმ'!$A$13:$J$303,'ახალი თანრიგი -მინიმ'!$E$1:$N$8,'ახალი თანრიგი -მინიმ'!$A$306:$J$434</definedName>
    <definedName name="_xlnm.Print_Area" localSheetId="2">'ახალი თანრიგი-მაქსიმ'!$A$13:$L$308,'ახალი თანრიგი-მაქსიმ'!$E$1:$N$8,'ახალი თანრიგი-მაქსიმ'!$A$311:$J$416</definedName>
    <definedName name="_xlnm.Print_Area" localSheetId="8">'მოქმედი საშტატო'!$B$1:$F$169</definedName>
    <definedName name="_xlnm.Print_Area" localSheetId="4">'ხელფასის კატეგორიები'!$B$1:$M$12</definedName>
    <definedName name="_xlnm.Print_Titles" localSheetId="5">'2016  (2)'!$2:$3</definedName>
    <definedName name="_xlnm.Print_Titles" localSheetId="6">'2017 '!$2:$3</definedName>
    <definedName name="_xlnm.Print_Titles" localSheetId="1">'danarti-198-ო  გადახრა'!$4:$4</definedName>
    <definedName name="_xlnm.Print_Titles" localSheetId="3">'ახალი თანრიგი -მინიმ'!$14:$14</definedName>
    <definedName name="_xlnm.Print_Titles" localSheetId="2">'ახალი თანრიგი-მაქსიმ'!$14:$14</definedName>
    <definedName name="_xlnm.Print_Titles" localSheetId="8">'მოქმედი საშტატო'!$4:$4</definedName>
  </definedNames>
  <calcPr calcId="145621"/>
</workbook>
</file>

<file path=xl/calcChain.xml><?xml version="1.0" encoding="utf-8"?>
<calcChain xmlns="http://schemas.openxmlformats.org/spreadsheetml/2006/main">
  <c r="G15" i="28" l="1"/>
  <c r="H15" i="28"/>
  <c r="I15" i="28"/>
  <c r="F15" i="28"/>
  <c r="I26" i="28"/>
  <c r="I25" i="28"/>
  <c r="I24" i="28"/>
  <c r="I23" i="28"/>
  <c r="I22" i="28"/>
  <c r="H22" i="28"/>
  <c r="G22" i="28"/>
  <c r="F22" i="28"/>
  <c r="I391" i="29" l="1"/>
  <c r="H391" i="29"/>
  <c r="G391" i="29"/>
  <c r="F391" i="29"/>
  <c r="I372" i="29"/>
  <c r="H372" i="29"/>
  <c r="G372" i="29"/>
  <c r="F372" i="29"/>
  <c r="I327" i="29"/>
  <c r="H327" i="29"/>
  <c r="G327" i="29"/>
  <c r="F327" i="29"/>
  <c r="I306" i="29"/>
  <c r="H306" i="29"/>
  <c r="G306" i="29"/>
  <c r="F306" i="29"/>
  <c r="I303" i="29"/>
  <c r="I302" i="29"/>
  <c r="I301" i="29"/>
  <c r="H300" i="29"/>
  <c r="I300" i="29" s="1"/>
  <c r="G300" i="29"/>
  <c r="F300" i="29"/>
  <c r="I299" i="29"/>
  <c r="I298" i="29"/>
  <c r="I297" i="29"/>
  <c r="I296" i="29"/>
  <c r="H295" i="29"/>
  <c r="I295" i="29" s="1"/>
  <c r="G295" i="29"/>
  <c r="F295" i="29"/>
  <c r="I294" i="29"/>
  <c r="I293" i="29"/>
  <c r="I292" i="29"/>
  <c r="I291" i="29"/>
  <c r="I290" i="29"/>
  <c r="I289" i="29"/>
  <c r="I288" i="29"/>
  <c r="I287" i="29"/>
  <c r="I286" i="29"/>
  <c r="H285" i="29"/>
  <c r="I285" i="29" s="1"/>
  <c r="G285" i="29"/>
  <c r="F285" i="29"/>
  <c r="I284" i="29"/>
  <c r="I283" i="29"/>
  <c r="I282" i="29"/>
  <c r="I281" i="29"/>
  <c r="H280" i="29"/>
  <c r="I280" i="29" s="1"/>
  <c r="G280" i="29"/>
  <c r="F280" i="29"/>
  <c r="I279" i="29"/>
  <c r="I278" i="29"/>
  <c r="I276" i="29"/>
  <c r="I275" i="29"/>
  <c r="I274" i="29"/>
  <c r="I273" i="29"/>
  <c r="I272" i="29"/>
  <c r="I271" i="29"/>
  <c r="I270" i="29"/>
  <c r="J269" i="29"/>
  <c r="H269" i="29"/>
  <c r="I269" i="29" s="1"/>
  <c r="G269" i="29"/>
  <c r="F269" i="29"/>
  <c r="I268" i="29"/>
  <c r="I267" i="29"/>
  <c r="I266" i="29"/>
  <c r="I265" i="29"/>
  <c r="I264" i="29"/>
  <c r="J263" i="29"/>
  <c r="H263" i="29"/>
  <c r="I263" i="29" s="1"/>
  <c r="G263" i="29"/>
  <c r="F263" i="29"/>
  <c r="I262" i="29"/>
  <c r="I261" i="29"/>
  <c r="I259" i="29"/>
  <c r="I258" i="29"/>
  <c r="I257" i="29"/>
  <c r="I256" i="29"/>
  <c r="I255" i="29"/>
  <c r="H254" i="29"/>
  <c r="I254" i="29" s="1"/>
  <c r="G254" i="29"/>
  <c r="F254" i="29"/>
  <c r="I253" i="29"/>
  <c r="I252" i="29"/>
  <c r="I251" i="29"/>
  <c r="I250" i="29"/>
  <c r="H249" i="29"/>
  <c r="I249" i="29" s="1"/>
  <c r="G249" i="29"/>
  <c r="F249" i="29"/>
  <c r="I248" i="29"/>
  <c r="I247" i="29"/>
  <c r="I246" i="29"/>
  <c r="I245" i="29"/>
  <c r="I244" i="29"/>
  <c r="I243" i="29"/>
  <c r="H242" i="29"/>
  <c r="I242" i="29" s="1"/>
  <c r="G242" i="29"/>
  <c r="F242" i="29"/>
  <c r="I241" i="29"/>
  <c r="I240" i="29"/>
  <c r="I236" i="29"/>
  <c r="I235" i="29"/>
  <c r="I234" i="29"/>
  <c r="I233" i="29"/>
  <c r="I232" i="29"/>
  <c r="I231" i="29"/>
  <c r="I230" i="29"/>
  <c r="I229" i="29"/>
  <c r="I228" i="29"/>
  <c r="H227" i="29"/>
  <c r="I227" i="29" s="1"/>
  <c r="G227" i="29"/>
  <c r="F227" i="29"/>
  <c r="I226" i="29"/>
  <c r="I225" i="29"/>
  <c r="I224" i="29"/>
  <c r="I223" i="29"/>
  <c r="I222" i="29"/>
  <c r="I221" i="29"/>
  <c r="I220" i="29"/>
  <c r="I219" i="29"/>
  <c r="I218" i="29"/>
  <c r="I217" i="29"/>
  <c r="I216" i="29"/>
  <c r="H215" i="29"/>
  <c r="I215" i="29" s="1"/>
  <c r="G215" i="29"/>
  <c r="F215" i="29"/>
  <c r="I214" i="29"/>
  <c r="I213" i="29"/>
  <c r="I212" i="29"/>
  <c r="I211" i="29"/>
  <c r="I210" i="29"/>
  <c r="I209" i="29"/>
  <c r="I208" i="29"/>
  <c r="I207" i="29"/>
  <c r="I206" i="29"/>
  <c r="J205" i="29"/>
  <c r="H205" i="29"/>
  <c r="I205" i="29" s="1"/>
  <c r="G205" i="29"/>
  <c r="F205" i="29"/>
  <c r="I204" i="29"/>
  <c r="I203" i="29"/>
  <c r="I202" i="29"/>
  <c r="I201" i="29"/>
  <c r="I200" i="29"/>
  <c r="I199" i="29"/>
  <c r="I198" i="29"/>
  <c r="I197" i="29"/>
  <c r="I196" i="29"/>
  <c r="J195" i="29"/>
  <c r="H195" i="29"/>
  <c r="I195" i="29" s="1"/>
  <c r="G195" i="29"/>
  <c r="F195" i="29"/>
  <c r="I194" i="29"/>
  <c r="I192" i="29"/>
  <c r="I191" i="29"/>
  <c r="I190" i="29"/>
  <c r="I189" i="29"/>
  <c r="I188" i="29"/>
  <c r="I187" i="29"/>
  <c r="H186" i="29"/>
  <c r="I186" i="29" s="1"/>
  <c r="G186" i="29"/>
  <c r="F186" i="29"/>
  <c r="I185" i="29"/>
  <c r="I184" i="29"/>
  <c r="I183" i="29"/>
  <c r="I182" i="29"/>
  <c r="I181" i="29"/>
  <c r="H180" i="29"/>
  <c r="I180" i="29" s="1"/>
  <c r="G180" i="29"/>
  <c r="F180" i="29"/>
  <c r="I179" i="29"/>
  <c r="I178" i="29"/>
  <c r="I177" i="29"/>
  <c r="I176" i="29"/>
  <c r="I175" i="29"/>
  <c r="I174" i="29"/>
  <c r="H173" i="29"/>
  <c r="G173" i="29"/>
  <c r="F173" i="29"/>
  <c r="I172" i="29"/>
  <c r="I170" i="29"/>
  <c r="I169" i="29"/>
  <c r="I168" i="29"/>
  <c r="I167" i="29"/>
  <c r="I166" i="29"/>
  <c r="H165" i="29"/>
  <c r="I165" i="29" s="1"/>
  <c r="G165" i="29"/>
  <c r="F165" i="29"/>
  <c r="I164" i="29"/>
  <c r="I163" i="29"/>
  <c r="H162" i="29"/>
  <c r="G162" i="29"/>
  <c r="F162" i="29"/>
  <c r="I161" i="29"/>
  <c r="I159" i="29"/>
  <c r="I158" i="29"/>
  <c r="I157" i="29"/>
  <c r="I156" i="29"/>
  <c r="I155" i="29"/>
  <c r="I154" i="29"/>
  <c r="I153" i="29"/>
  <c r="I152" i="29"/>
  <c r="H151" i="29"/>
  <c r="I151" i="29" s="1"/>
  <c r="G151" i="29"/>
  <c r="F151" i="29"/>
  <c r="I150" i="29"/>
  <c r="F150" i="29"/>
  <c r="I149" i="29"/>
  <c r="I148" i="29"/>
  <c r="I147" i="29"/>
  <c r="I146" i="29"/>
  <c r="I145" i="29"/>
  <c r="H144" i="29"/>
  <c r="G144" i="29"/>
  <c r="F144" i="29"/>
  <c r="I143" i="29"/>
  <c r="I141" i="29"/>
  <c r="I140" i="29"/>
  <c r="I139" i="29"/>
  <c r="I138" i="29"/>
  <c r="I137" i="29"/>
  <c r="I136" i="29"/>
  <c r="I135" i="29"/>
  <c r="I134" i="29"/>
  <c r="I133" i="29"/>
  <c r="I132" i="29"/>
  <c r="I131" i="29"/>
  <c r="I130" i="29"/>
  <c r="I129" i="29"/>
  <c r="I128" i="29"/>
  <c r="I127" i="29"/>
  <c r="I126" i="29"/>
  <c r="I125" i="29"/>
  <c r="I124" i="29"/>
  <c r="I123" i="29"/>
  <c r="I122" i="29"/>
  <c r="I121" i="29"/>
  <c r="I120" i="29"/>
  <c r="I119" i="29"/>
  <c r="H118" i="29"/>
  <c r="I118" i="29" s="1"/>
  <c r="G118" i="29"/>
  <c r="F118" i="29"/>
  <c r="I117" i="29"/>
  <c r="I116" i="29"/>
  <c r="I115" i="29"/>
  <c r="I114" i="29"/>
  <c r="I113" i="29"/>
  <c r="I112" i="29"/>
  <c r="I111" i="29"/>
  <c r="I110" i="29"/>
  <c r="I109" i="29"/>
  <c r="I108" i="29"/>
  <c r="J107" i="29"/>
  <c r="H107" i="29"/>
  <c r="I107" i="29" s="1"/>
  <c r="G107" i="29"/>
  <c r="F107" i="29"/>
  <c r="I106" i="29"/>
  <c r="I105" i="29"/>
  <c r="I104" i="29"/>
  <c r="I103" i="29"/>
  <c r="I102" i="29"/>
  <c r="I101" i="29"/>
  <c r="I100" i="29"/>
  <c r="I99" i="29"/>
  <c r="I98" i="29"/>
  <c r="I97" i="29"/>
  <c r="I96" i="29"/>
  <c r="I95" i="29"/>
  <c r="I94" i="29"/>
  <c r="I93" i="29"/>
  <c r="I92" i="29"/>
  <c r="I91" i="29"/>
  <c r="J90" i="29"/>
  <c r="H90" i="29"/>
  <c r="I90" i="29" s="1"/>
  <c r="G90" i="29"/>
  <c r="F90" i="29"/>
  <c r="I89" i="29"/>
  <c r="I88" i="29"/>
  <c r="I86" i="29"/>
  <c r="I85" i="29"/>
  <c r="I84" i="29"/>
  <c r="I83" i="29"/>
  <c r="I82" i="29"/>
  <c r="I81" i="29"/>
  <c r="J80" i="29"/>
  <c r="H80" i="29"/>
  <c r="I80" i="29" s="1"/>
  <c r="G80" i="29"/>
  <c r="F80" i="29"/>
  <c r="I79" i="29"/>
  <c r="I78" i="29"/>
  <c r="I77" i="29"/>
  <c r="I76" i="29"/>
  <c r="I75" i="29"/>
  <c r="I74" i="29"/>
  <c r="J73" i="29"/>
  <c r="H73" i="29"/>
  <c r="G73" i="29"/>
  <c r="F73" i="29"/>
  <c r="I72" i="29"/>
  <c r="I71" i="29"/>
  <c r="I69" i="29"/>
  <c r="I68" i="29"/>
  <c r="I67" i="29"/>
  <c r="I66" i="29"/>
  <c r="I65" i="29"/>
  <c r="I64" i="29"/>
  <c r="I63" i="29"/>
  <c r="I62" i="29"/>
  <c r="I61" i="29"/>
  <c r="I60" i="29"/>
  <c r="I59" i="29"/>
  <c r="I58" i="29"/>
  <c r="I57" i="29"/>
  <c r="I56" i="29"/>
  <c r="I55" i="29"/>
  <c r="I54" i="29"/>
  <c r="I53" i="29"/>
  <c r="J52" i="29"/>
  <c r="H52" i="29"/>
  <c r="I52" i="29" s="1"/>
  <c r="G52" i="29"/>
  <c r="F52" i="29"/>
  <c r="E52" i="29"/>
  <c r="I51" i="29"/>
  <c r="I50" i="29"/>
  <c r="I49" i="29"/>
  <c r="I48" i="29"/>
  <c r="I47" i="29"/>
  <c r="I46" i="29"/>
  <c r="J45" i="29"/>
  <c r="H45" i="29"/>
  <c r="I45" i="29" s="1"/>
  <c r="G45" i="29"/>
  <c r="F45" i="29"/>
  <c r="I44" i="29"/>
  <c r="I42" i="29"/>
  <c r="I41" i="29"/>
  <c r="I40" i="29"/>
  <c r="I39" i="29"/>
  <c r="I38" i="29"/>
  <c r="I37" i="29"/>
  <c r="H36" i="29"/>
  <c r="I36" i="29" s="1"/>
  <c r="G36" i="29"/>
  <c r="F36" i="29"/>
  <c r="I35" i="29"/>
  <c r="I34" i="29"/>
  <c r="I33" i="29"/>
  <c r="I32" i="29"/>
  <c r="I31" i="29"/>
  <c r="I30" i="29"/>
  <c r="I29" i="29"/>
  <c r="I28" i="29"/>
  <c r="I27" i="29"/>
  <c r="I26" i="29"/>
  <c r="I25" i="29"/>
  <c r="J24" i="29"/>
  <c r="H24" i="29"/>
  <c r="G24" i="29"/>
  <c r="F24" i="29"/>
  <c r="I23" i="29"/>
  <c r="I21" i="29"/>
  <c r="I20" i="29"/>
  <c r="I19" i="29"/>
  <c r="I18" i="29"/>
  <c r="I17" i="29"/>
  <c r="H16" i="29"/>
  <c r="I16" i="29" s="1"/>
  <c r="G16" i="29"/>
  <c r="F16" i="29"/>
  <c r="F434" i="29" l="1"/>
  <c r="G434" i="29"/>
  <c r="H434" i="29"/>
  <c r="I434" i="29"/>
  <c r="G277" i="29"/>
  <c r="G87" i="29"/>
  <c r="H142" i="29"/>
  <c r="I142" i="29" s="1"/>
  <c r="H171" i="29"/>
  <c r="I171" i="29" s="1"/>
  <c r="H70" i="29"/>
  <c r="I70" i="29" s="1"/>
  <c r="F87" i="29"/>
  <c r="F239" i="29"/>
  <c r="F43" i="29"/>
  <c r="G70" i="29"/>
  <c r="G260" i="29"/>
  <c r="G142" i="29"/>
  <c r="F171" i="29"/>
  <c r="F260" i="29"/>
  <c r="F277" i="29"/>
  <c r="F22" i="29"/>
  <c r="G22" i="29"/>
  <c r="F142" i="29"/>
  <c r="G193" i="29"/>
  <c r="G239" i="29"/>
  <c r="G43" i="29"/>
  <c r="G171" i="29"/>
  <c r="F70" i="29"/>
  <c r="F160" i="29"/>
  <c r="H239" i="29"/>
  <c r="I239" i="29" s="1"/>
  <c r="H260" i="29"/>
  <c r="I260" i="29" s="1"/>
  <c r="H160" i="29"/>
  <c r="I160" i="29" s="1"/>
  <c r="G160" i="29"/>
  <c r="F193" i="29"/>
  <c r="I73" i="29"/>
  <c r="H43" i="29"/>
  <c r="H22" i="29"/>
  <c r="I22" i="29" s="1"/>
  <c r="I24" i="29"/>
  <c r="H87" i="29"/>
  <c r="I87" i="29" s="1"/>
  <c r="I144" i="29"/>
  <c r="I162" i="29"/>
  <c r="I173" i="29"/>
  <c r="H193" i="29"/>
  <c r="I193" i="29" s="1"/>
  <c r="H277" i="29"/>
  <c r="I277" i="29" s="1"/>
  <c r="F15" i="29" l="1"/>
  <c r="G15" i="29"/>
  <c r="I43" i="29"/>
  <c r="I15" i="29" s="1"/>
  <c r="H15" i="29"/>
  <c r="F11" i="29"/>
  <c r="M142" i="29"/>
  <c r="G11" i="29"/>
  <c r="H11" i="29"/>
  <c r="I11" i="29" l="1"/>
  <c r="G311" i="28"/>
  <c r="H311" i="28"/>
  <c r="I311" i="28"/>
  <c r="F311" i="28"/>
  <c r="G331" i="28"/>
  <c r="H331" i="28"/>
  <c r="I331" i="28"/>
  <c r="F331" i="28"/>
  <c r="G374" i="28"/>
  <c r="H374" i="28"/>
  <c r="I374" i="28"/>
  <c r="F374" i="28"/>
  <c r="G393" i="28"/>
  <c r="G416" i="28" s="1"/>
  <c r="H393" i="28"/>
  <c r="H416" i="28" s="1"/>
  <c r="I393" i="28"/>
  <c r="I416" i="28" s="1"/>
  <c r="F393" i="28"/>
  <c r="F416" i="28" l="1"/>
  <c r="I308" i="28"/>
  <c r="I307" i="28"/>
  <c r="I306" i="28"/>
  <c r="H305" i="28"/>
  <c r="I305" i="28" s="1"/>
  <c r="G305" i="28"/>
  <c r="F305" i="28"/>
  <c r="I304" i="28"/>
  <c r="I303" i="28"/>
  <c r="I302" i="28"/>
  <c r="I301" i="28"/>
  <c r="H300" i="28"/>
  <c r="I300" i="28" s="1"/>
  <c r="G300" i="28"/>
  <c r="F300" i="28"/>
  <c r="I299" i="28"/>
  <c r="I298" i="28"/>
  <c r="I297" i="28"/>
  <c r="I296" i="28"/>
  <c r="I295" i="28"/>
  <c r="I294" i="28"/>
  <c r="I293" i="28"/>
  <c r="I292" i="28"/>
  <c r="I291" i="28"/>
  <c r="H290" i="28"/>
  <c r="I290" i="28" s="1"/>
  <c r="G290" i="28"/>
  <c r="F290" i="28"/>
  <c r="I289" i="28"/>
  <c r="I288" i="28"/>
  <c r="I287" i="28"/>
  <c r="I286" i="28"/>
  <c r="H285" i="28"/>
  <c r="I285" i="28" s="1"/>
  <c r="G285" i="28"/>
  <c r="F285" i="28"/>
  <c r="I284" i="28"/>
  <c r="I283" i="28"/>
  <c r="I281" i="28"/>
  <c r="I280" i="28"/>
  <c r="I279" i="28"/>
  <c r="I278" i="28"/>
  <c r="I277" i="28"/>
  <c r="I276" i="28"/>
  <c r="I275" i="28"/>
  <c r="J274" i="28"/>
  <c r="H274" i="28"/>
  <c r="I274" i="28" s="1"/>
  <c r="G274" i="28"/>
  <c r="F274" i="28"/>
  <c r="I273" i="28"/>
  <c r="I272" i="28"/>
  <c r="I271" i="28"/>
  <c r="I270" i="28"/>
  <c r="I269" i="28"/>
  <c r="J268" i="28"/>
  <c r="H268" i="28"/>
  <c r="I268" i="28" s="1"/>
  <c r="G268" i="28"/>
  <c r="F268" i="28"/>
  <c r="I267" i="28"/>
  <c r="I266" i="28"/>
  <c r="I264" i="28"/>
  <c r="I263" i="28"/>
  <c r="I262" i="28"/>
  <c r="I261" i="28"/>
  <c r="I260" i="28"/>
  <c r="H259" i="28"/>
  <c r="I259" i="28" s="1"/>
  <c r="G259" i="28"/>
  <c r="F259" i="28"/>
  <c r="I258" i="28"/>
  <c r="I257" i="28"/>
  <c r="I256" i="28"/>
  <c r="I255" i="28"/>
  <c r="H254" i="28"/>
  <c r="I254" i="28" s="1"/>
  <c r="G254" i="28"/>
  <c r="F254" i="28"/>
  <c r="I253" i="28"/>
  <c r="I252" i="28"/>
  <c r="I251" i="28"/>
  <c r="I250" i="28"/>
  <c r="I249" i="28"/>
  <c r="I248" i="28"/>
  <c r="H247" i="28"/>
  <c r="G247" i="28"/>
  <c r="F247" i="28"/>
  <c r="I246" i="28"/>
  <c r="I245" i="28"/>
  <c r="I243" i="28"/>
  <c r="I242" i="28"/>
  <c r="I241" i="28"/>
  <c r="I240" i="28"/>
  <c r="I239" i="28"/>
  <c r="I238" i="28"/>
  <c r="I237" i="28"/>
  <c r="I236" i="28"/>
  <c r="I235" i="28"/>
  <c r="I234" i="28"/>
  <c r="I233" i="28"/>
  <c r="H232" i="28"/>
  <c r="I232" i="28" s="1"/>
  <c r="G232" i="28"/>
  <c r="F232" i="28"/>
  <c r="I231" i="28"/>
  <c r="I230" i="28"/>
  <c r="I229" i="28"/>
  <c r="I228" i="28"/>
  <c r="I227" i="28"/>
  <c r="I226" i="28"/>
  <c r="I225" i="28"/>
  <c r="I224" i="28"/>
  <c r="I223" i="28"/>
  <c r="I222" i="28"/>
  <c r="I221" i="28"/>
  <c r="H220" i="28"/>
  <c r="I220" i="28" s="1"/>
  <c r="G220" i="28"/>
  <c r="F220" i="28"/>
  <c r="I219" i="28"/>
  <c r="I218" i="28"/>
  <c r="I217" i="28"/>
  <c r="I216" i="28"/>
  <c r="I215" i="28"/>
  <c r="I214" i="28"/>
  <c r="I213" i="28"/>
  <c r="I212" i="28"/>
  <c r="I211" i="28"/>
  <c r="J210" i="28"/>
  <c r="H210" i="28"/>
  <c r="G210" i="28"/>
  <c r="F210" i="28"/>
  <c r="I209" i="28"/>
  <c r="I208" i="28"/>
  <c r="I207" i="28"/>
  <c r="I206" i="28"/>
  <c r="I205" i="28"/>
  <c r="I204" i="28"/>
  <c r="I203" i="28"/>
  <c r="I202" i="28"/>
  <c r="I201" i="28"/>
  <c r="J200" i="28"/>
  <c r="H200" i="28"/>
  <c r="I200" i="28" s="1"/>
  <c r="G200" i="28"/>
  <c r="F200" i="28"/>
  <c r="I199" i="28"/>
  <c r="I197" i="28"/>
  <c r="I196" i="28"/>
  <c r="I195" i="28"/>
  <c r="I194" i="28"/>
  <c r="I193" i="28"/>
  <c r="I192" i="28"/>
  <c r="H191" i="28"/>
  <c r="I191" i="28" s="1"/>
  <c r="G191" i="28"/>
  <c r="F191" i="28"/>
  <c r="I190" i="28"/>
  <c r="I189" i="28"/>
  <c r="I188" i="28"/>
  <c r="I187" i="28"/>
  <c r="I186" i="28"/>
  <c r="H185" i="28"/>
  <c r="I185" i="28" s="1"/>
  <c r="G185" i="28"/>
  <c r="F185" i="28"/>
  <c r="I184" i="28"/>
  <c r="I183" i="28"/>
  <c r="I182" i="28"/>
  <c r="I181" i="28"/>
  <c r="I180" i="28"/>
  <c r="I179" i="28"/>
  <c r="H178" i="28"/>
  <c r="I178" i="28" s="1"/>
  <c r="G178" i="28"/>
  <c r="F178" i="28"/>
  <c r="I177" i="28"/>
  <c r="I175" i="28"/>
  <c r="I174" i="28"/>
  <c r="I173" i="28"/>
  <c r="I172" i="28"/>
  <c r="I171" i="28"/>
  <c r="H170" i="28"/>
  <c r="I170" i="28" s="1"/>
  <c r="G170" i="28"/>
  <c r="F170" i="28"/>
  <c r="I169" i="28"/>
  <c r="I168" i="28"/>
  <c r="H167" i="28"/>
  <c r="I167" i="28" s="1"/>
  <c r="G167" i="28"/>
  <c r="F167" i="28"/>
  <c r="I166" i="28"/>
  <c r="I164" i="28"/>
  <c r="I163" i="28"/>
  <c r="I162" i="28"/>
  <c r="I161" i="28"/>
  <c r="I160" i="28"/>
  <c r="I159" i="28"/>
  <c r="I158" i="28"/>
  <c r="I157" i="28"/>
  <c r="H156" i="28"/>
  <c r="I156" i="28" s="1"/>
  <c r="G156" i="28"/>
  <c r="F156" i="28"/>
  <c r="I155" i="28"/>
  <c r="F155" i="28"/>
  <c r="I154" i="28"/>
  <c r="I153" i="28"/>
  <c r="I152" i="28"/>
  <c r="I151" i="28"/>
  <c r="I150" i="28"/>
  <c r="H149" i="28"/>
  <c r="I149" i="28" s="1"/>
  <c r="G149" i="28"/>
  <c r="F149" i="28"/>
  <c r="I148" i="28"/>
  <c r="I146" i="28"/>
  <c r="I145" i="28"/>
  <c r="I144" i="28"/>
  <c r="I143" i="28"/>
  <c r="I142" i="28"/>
  <c r="I141" i="28"/>
  <c r="I140" i="28"/>
  <c r="I139" i="28"/>
  <c r="I138" i="28"/>
  <c r="I137" i="28"/>
  <c r="I136" i="28"/>
  <c r="I135" i="28"/>
  <c r="I134" i="28"/>
  <c r="I133" i="28"/>
  <c r="I132" i="28"/>
  <c r="I131" i="28"/>
  <c r="I130" i="28"/>
  <c r="I129" i="28"/>
  <c r="I128" i="28"/>
  <c r="I127" i="28"/>
  <c r="I126" i="28"/>
  <c r="I125" i="28"/>
  <c r="I124" i="28"/>
  <c r="H123" i="28"/>
  <c r="I123" i="28" s="1"/>
  <c r="G123" i="28"/>
  <c r="F123" i="28"/>
  <c r="I122" i="28"/>
  <c r="I121" i="28"/>
  <c r="I120" i="28"/>
  <c r="I119" i="28"/>
  <c r="I118" i="28"/>
  <c r="I117" i="28"/>
  <c r="I116" i="28"/>
  <c r="I115" i="28"/>
  <c r="I114" i="28"/>
  <c r="I113" i="28"/>
  <c r="J112" i="28"/>
  <c r="H112" i="28"/>
  <c r="I112" i="28" s="1"/>
  <c r="G112" i="28"/>
  <c r="F112" i="28"/>
  <c r="I111" i="28"/>
  <c r="I110" i="28"/>
  <c r="I109" i="28"/>
  <c r="I108" i="28"/>
  <c r="I107" i="28"/>
  <c r="I106" i="28"/>
  <c r="I105" i="28"/>
  <c r="I104" i="28"/>
  <c r="I103" i="28"/>
  <c r="I102" i="28"/>
  <c r="I101" i="28"/>
  <c r="I100" i="28"/>
  <c r="I99" i="28"/>
  <c r="I98" i="28"/>
  <c r="I97" i="28"/>
  <c r="I96" i="28"/>
  <c r="J95" i="28"/>
  <c r="H95" i="28"/>
  <c r="I95" i="28" s="1"/>
  <c r="G95" i="28"/>
  <c r="F95" i="28"/>
  <c r="I94" i="28"/>
  <c r="I93" i="28"/>
  <c r="I91" i="28"/>
  <c r="I90" i="28"/>
  <c r="I89" i="28"/>
  <c r="I88" i="28"/>
  <c r="I87" i="28"/>
  <c r="I86" i="28"/>
  <c r="J85" i="28"/>
  <c r="H85" i="28"/>
  <c r="I85" i="28" s="1"/>
  <c r="G85" i="28"/>
  <c r="F85" i="28"/>
  <c r="I84" i="28"/>
  <c r="I83" i="28"/>
  <c r="I82" i="28"/>
  <c r="I81" i="28"/>
  <c r="I80" i="28"/>
  <c r="I79" i="28"/>
  <c r="J78" i="28"/>
  <c r="H78" i="28"/>
  <c r="I78" i="28" s="1"/>
  <c r="G78" i="28"/>
  <c r="F78" i="28"/>
  <c r="I77" i="28"/>
  <c r="I76" i="28"/>
  <c r="I74" i="28"/>
  <c r="I73" i="28"/>
  <c r="I72" i="28"/>
  <c r="I71" i="28"/>
  <c r="I70" i="28"/>
  <c r="I69" i="28"/>
  <c r="I68" i="28"/>
  <c r="I67" i="28"/>
  <c r="I66" i="28"/>
  <c r="I65" i="28"/>
  <c r="I64" i="28"/>
  <c r="I63" i="28"/>
  <c r="I62" i="28"/>
  <c r="I61" i="28"/>
  <c r="I60" i="28"/>
  <c r="I59" i="28"/>
  <c r="I58" i="28"/>
  <c r="J57" i="28"/>
  <c r="H57" i="28"/>
  <c r="I57" i="28" s="1"/>
  <c r="G57" i="28"/>
  <c r="F57" i="28"/>
  <c r="E57" i="28"/>
  <c r="I56" i="28"/>
  <c r="I55" i="28"/>
  <c r="I54" i="28"/>
  <c r="I53" i="28"/>
  <c r="I52" i="28"/>
  <c r="I51" i="28"/>
  <c r="J50" i="28"/>
  <c r="H50" i="28"/>
  <c r="I50" i="28" s="1"/>
  <c r="G50" i="28"/>
  <c r="F50" i="28"/>
  <c r="I49" i="28"/>
  <c r="I47" i="28"/>
  <c r="I46" i="28"/>
  <c r="I45" i="28"/>
  <c r="I44" i="28"/>
  <c r="I43" i="28"/>
  <c r="I42" i="28"/>
  <c r="H41" i="28"/>
  <c r="I41" i="28" s="1"/>
  <c r="G41" i="28"/>
  <c r="F41" i="28"/>
  <c r="I40" i="28"/>
  <c r="I39" i="28"/>
  <c r="I38" i="28"/>
  <c r="I37" i="28"/>
  <c r="I36" i="28"/>
  <c r="I35" i="28"/>
  <c r="I34" i="28"/>
  <c r="I33" i="28"/>
  <c r="I32" i="28"/>
  <c r="I31" i="28"/>
  <c r="I30" i="28"/>
  <c r="J29" i="28"/>
  <c r="H29" i="28"/>
  <c r="I29" i="28" s="1"/>
  <c r="G29" i="28"/>
  <c r="F29" i="28"/>
  <c r="I28" i="28"/>
  <c r="I21" i="28"/>
  <c r="I20" i="28"/>
  <c r="I19" i="28"/>
  <c r="I18" i="28"/>
  <c r="I17" i="28"/>
  <c r="H16" i="28"/>
  <c r="G16" i="28"/>
  <c r="F16" i="28"/>
  <c r="I16" i="28" l="1"/>
  <c r="G48" i="28"/>
  <c r="G282" i="28"/>
  <c r="H27" i="28"/>
  <c r="G27" i="28"/>
  <c r="F165" i="28"/>
  <c r="G265" i="28"/>
  <c r="F244" i="28"/>
  <c r="F27" i="28"/>
  <c r="F48" i="28"/>
  <c r="H265" i="28"/>
  <c r="I265" i="28" s="1"/>
  <c r="F176" i="28"/>
  <c r="F147" i="28"/>
  <c r="H198" i="28"/>
  <c r="I198" i="28" s="1"/>
  <c r="G147" i="28"/>
  <c r="I210" i="28"/>
  <c r="H244" i="28"/>
  <c r="I244" i="28" s="1"/>
  <c r="H48" i="28"/>
  <c r="I48" i="28" s="1"/>
  <c r="G198" i="28"/>
  <c r="F75" i="28"/>
  <c r="H92" i="28"/>
  <c r="I92" i="28" s="1"/>
  <c r="G92" i="28"/>
  <c r="G165" i="28"/>
  <c r="G176" i="28"/>
  <c r="F282" i="28"/>
  <c r="F92" i="28"/>
  <c r="F198" i="28"/>
  <c r="H75" i="28"/>
  <c r="I75" i="28" s="1"/>
  <c r="G75" i="28"/>
  <c r="G244" i="28"/>
  <c r="F265" i="28"/>
  <c r="H282" i="28"/>
  <c r="I282" i="28" s="1"/>
  <c r="H147" i="28"/>
  <c r="I147" i="28" s="1"/>
  <c r="H165" i="28"/>
  <c r="I165" i="28" s="1"/>
  <c r="I247" i="28"/>
  <c r="H176" i="28"/>
  <c r="I176" i="28" s="1"/>
  <c r="I27" i="28" l="1"/>
  <c r="I11" i="28" s="1"/>
  <c r="H11" i="28"/>
  <c r="F11" i="28"/>
  <c r="G11" i="28"/>
  <c r="M147" i="28"/>
  <c r="C293" i="27" l="1"/>
  <c r="E293" i="27"/>
  <c r="C400" i="27"/>
  <c r="C405" i="27"/>
  <c r="C431" i="27"/>
  <c r="C432" i="27" l="1"/>
  <c r="D5" i="24" l="1"/>
  <c r="E5" i="24"/>
  <c r="F6" i="24"/>
  <c r="F7" i="24"/>
  <c r="F8" i="24"/>
  <c r="F10" i="24"/>
  <c r="F12" i="24"/>
  <c r="F13" i="24"/>
  <c r="D14" i="24"/>
  <c r="D11" i="24" s="1"/>
  <c r="D9" i="24" s="1"/>
  <c r="F15" i="24"/>
  <c r="F16" i="24"/>
  <c r="F17" i="24"/>
  <c r="F18" i="24"/>
  <c r="F19" i="24"/>
  <c r="D20" i="24"/>
  <c r="F21" i="24"/>
  <c r="F22" i="24"/>
  <c r="F23" i="24"/>
  <c r="F24" i="24"/>
  <c r="F26" i="24"/>
  <c r="D27" i="24"/>
  <c r="D29" i="24"/>
  <c r="F29" i="24"/>
  <c r="F27" i="24" s="1"/>
  <c r="F30" i="24"/>
  <c r="F33" i="24"/>
  <c r="D34" i="24"/>
  <c r="D31" i="24" s="1"/>
  <c r="F35" i="24"/>
  <c r="F37" i="24"/>
  <c r="F38" i="24"/>
  <c r="F40" i="24"/>
  <c r="F41" i="24"/>
  <c r="D42" i="24"/>
  <c r="D39" i="24" s="1"/>
  <c r="F42" i="24"/>
  <c r="D43" i="24"/>
  <c r="F43" i="24" s="1"/>
  <c r="F45" i="24"/>
  <c r="D46" i="24"/>
  <c r="F46" i="24"/>
  <c r="D47" i="24"/>
  <c r="F47" i="24" s="1"/>
  <c r="D48" i="24"/>
  <c r="F48" i="24"/>
  <c r="F50" i="24"/>
  <c r="F51" i="24"/>
  <c r="F53" i="24"/>
  <c r="F54" i="24"/>
  <c r="D55" i="24"/>
  <c r="D52" i="24" s="1"/>
  <c r="D56" i="24"/>
  <c r="F56" i="24"/>
  <c r="F57" i="24"/>
  <c r="F59" i="24"/>
  <c r="D60" i="24"/>
  <c r="D58" i="24" s="1"/>
  <c r="D61" i="24"/>
  <c r="F61" i="24"/>
  <c r="F62" i="24"/>
  <c r="F64" i="24"/>
  <c r="D65" i="24"/>
  <c r="D63" i="24" s="1"/>
  <c r="F66" i="24"/>
  <c r="D67" i="24"/>
  <c r="F67" i="24"/>
  <c r="D68" i="24"/>
  <c r="F68" i="24" s="1"/>
  <c r="F70" i="24"/>
  <c r="F72" i="24"/>
  <c r="D73" i="24"/>
  <c r="D71" i="24" s="1"/>
  <c r="D74" i="24"/>
  <c r="F74" i="24"/>
  <c r="F76" i="24"/>
  <c r="D77" i="24"/>
  <c r="D75" i="24" s="1"/>
  <c r="F78" i="24"/>
  <c r="D79" i="24"/>
  <c r="F79" i="24"/>
  <c r="F81" i="24"/>
  <c r="D82" i="24"/>
  <c r="D80" i="24" s="1"/>
  <c r="F83" i="24"/>
  <c r="F84" i="24"/>
  <c r="F82" i="24" s="1"/>
  <c r="D85" i="24"/>
  <c r="F86" i="24"/>
  <c r="D87" i="24"/>
  <c r="F87" i="24"/>
  <c r="F88" i="24"/>
  <c r="F90" i="24"/>
  <c r="F92" i="24"/>
  <c r="D93" i="24"/>
  <c r="D91" i="24" s="1"/>
  <c r="D89" i="24" s="1"/>
  <c r="F94" i="24"/>
  <c r="D95" i="24"/>
  <c r="F96" i="24"/>
  <c r="F95" i="24" s="1"/>
  <c r="D97" i="24"/>
  <c r="F97" i="24"/>
  <c r="D98" i="24"/>
  <c r="F99" i="24"/>
  <c r="D100" i="24"/>
  <c r="F100" i="24"/>
  <c r="D101" i="24"/>
  <c r="F101" i="24" s="1"/>
  <c r="F103" i="24"/>
  <c r="F105" i="24"/>
  <c r="F106" i="24"/>
  <c r="D107" i="24"/>
  <c r="D104" i="24" s="1"/>
  <c r="F107" i="24"/>
  <c r="D108" i="24"/>
  <c r="F108" i="24" s="1"/>
  <c r="F110" i="24"/>
  <c r="F111" i="24"/>
  <c r="D112" i="24"/>
  <c r="D109" i="24" s="1"/>
  <c r="F112" i="24"/>
  <c r="D113" i="24"/>
  <c r="F113" i="24" s="1"/>
  <c r="F115" i="24"/>
  <c r="D116" i="24"/>
  <c r="F116" i="24"/>
  <c r="F117" i="24"/>
  <c r="D118" i="24"/>
  <c r="F118" i="24" s="1"/>
  <c r="F120" i="24"/>
  <c r="D121" i="24"/>
  <c r="F121" i="24"/>
  <c r="D122" i="24"/>
  <c r="D119" i="24" s="1"/>
  <c r="F122" i="24"/>
  <c r="D123" i="24"/>
  <c r="F123" i="24"/>
  <c r="F125" i="24"/>
  <c r="F126" i="24"/>
  <c r="D127" i="24"/>
  <c r="F128" i="24"/>
  <c r="F129" i="24"/>
  <c r="D130" i="24"/>
  <c r="F130" i="24"/>
  <c r="F131" i="24"/>
  <c r="F133" i="24"/>
  <c r="D134" i="24"/>
  <c r="D132" i="24" s="1"/>
  <c r="F134" i="24"/>
  <c r="F135" i="24"/>
  <c r="D136" i="24"/>
  <c r="F136" i="24" s="1"/>
  <c r="D137" i="24"/>
  <c r="F138" i="24"/>
  <c r="F139" i="24"/>
  <c r="F141" i="24"/>
  <c r="F142" i="24"/>
  <c r="F144" i="24"/>
  <c r="D145" i="24"/>
  <c r="D143" i="24" s="1"/>
  <c r="F145" i="24"/>
  <c r="F146" i="24"/>
  <c r="F148" i="24"/>
  <c r="F149" i="24"/>
  <c r="D150" i="24"/>
  <c r="F150" i="24" s="1"/>
  <c r="F152" i="24"/>
  <c r="F153" i="24"/>
  <c r="F155" i="24"/>
  <c r="D156" i="24"/>
  <c r="D154" i="24" s="1"/>
  <c r="F156" i="24"/>
  <c r="F157" i="24"/>
  <c r="D158" i="24"/>
  <c r="F159" i="24"/>
  <c r="D160" i="24"/>
  <c r="F160" i="24"/>
  <c r="D161" i="24"/>
  <c r="F161" i="24"/>
  <c r="D162" i="24"/>
  <c r="F163" i="24"/>
  <c r="F162" i="24" s="1"/>
  <c r="F164" i="24"/>
  <c r="F165" i="24"/>
  <c r="D166" i="24"/>
  <c r="F167" i="24"/>
  <c r="F166" i="24" s="1"/>
  <c r="F168" i="24"/>
  <c r="F119" i="24" l="1"/>
  <c r="F158" i="24"/>
  <c r="D151" i="24"/>
  <c r="F5" i="24"/>
  <c r="F154" i="24"/>
  <c r="F85" i="24"/>
  <c r="F143" i="24"/>
  <c r="F137" i="24"/>
  <c r="F127" i="24"/>
  <c r="F44" i="24"/>
  <c r="F20" i="24"/>
  <c r="F114" i="24"/>
  <c r="F109" i="24"/>
  <c r="F147" i="24"/>
  <c r="D124" i="24"/>
  <c r="F104" i="24"/>
  <c r="F80" i="24"/>
  <c r="D69" i="24"/>
  <c r="F140" i="24"/>
  <c r="F132" i="24"/>
  <c r="F151" i="24"/>
  <c r="F98" i="24"/>
  <c r="D49" i="24"/>
  <c r="F39" i="24"/>
  <c r="F31" i="24"/>
  <c r="F25" i="24" s="1"/>
  <c r="D25" i="24"/>
  <c r="D114" i="24"/>
  <c r="D102" i="24" s="1"/>
  <c r="F73" i="24"/>
  <c r="F71" i="24" s="1"/>
  <c r="D147" i="24"/>
  <c r="D140" i="24" s="1"/>
  <c r="D44" i="24"/>
  <c r="D36" i="24" s="1"/>
  <c r="F93" i="24"/>
  <c r="F91" i="24" s="1"/>
  <c r="F89" i="24" s="1"/>
  <c r="F77" i="24"/>
  <c r="F75" i="24" s="1"/>
  <c r="F65" i="24"/>
  <c r="F63" i="24" s="1"/>
  <c r="F60" i="24"/>
  <c r="F58" i="24" s="1"/>
  <c r="F55" i="24"/>
  <c r="F52" i="24" s="1"/>
  <c r="F34" i="24"/>
  <c r="F14" i="24"/>
  <c r="F11" i="24" s="1"/>
  <c r="F9" i="24" l="1"/>
  <c r="F36" i="24"/>
  <c r="F124" i="24"/>
  <c r="F102" i="24"/>
  <c r="D169" i="24"/>
  <c r="F69" i="24"/>
  <c r="F49" i="24"/>
  <c r="F169" i="24" l="1"/>
  <c r="CX6" i="20"/>
  <c r="CY6" i="20"/>
  <c r="CX7" i="20"/>
  <c r="CY7" i="20"/>
  <c r="CX8" i="20"/>
  <c r="CY8" i="20"/>
  <c r="CY5" i="20"/>
  <c r="CX5" i="20"/>
  <c r="I5" i="23" l="1"/>
  <c r="J5" i="23"/>
  <c r="Q5" i="23"/>
  <c r="R5" i="23"/>
  <c r="X5" i="23"/>
  <c r="Y5" i="23"/>
  <c r="Z5" i="23"/>
  <c r="AA5" i="23"/>
  <c r="I6" i="23"/>
  <c r="J6" i="23"/>
  <c r="Q6" i="23"/>
  <c r="R6" i="23"/>
  <c r="X6" i="23"/>
  <c r="Y6" i="23"/>
  <c r="Z6" i="23"/>
  <c r="AA6" i="23"/>
  <c r="I7" i="23"/>
  <c r="J7" i="23"/>
  <c r="Q7" i="23"/>
  <c r="R7" i="23"/>
  <c r="X7" i="23"/>
  <c r="Y7" i="23"/>
  <c r="Z7" i="23"/>
  <c r="AA7" i="23"/>
  <c r="I8" i="23"/>
  <c r="J8" i="23"/>
  <c r="Q8" i="23"/>
  <c r="R8" i="23"/>
  <c r="X8" i="23"/>
  <c r="Y8" i="23"/>
  <c r="Z8" i="23"/>
  <c r="AA8" i="23"/>
  <c r="I9" i="23"/>
  <c r="J9" i="23"/>
  <c r="K9" i="23"/>
  <c r="Q9" i="23"/>
  <c r="R9" i="23"/>
  <c r="X9" i="23"/>
  <c r="Y9" i="23"/>
  <c r="Z9" i="23"/>
  <c r="AA9" i="23"/>
  <c r="Q10" i="23"/>
  <c r="R10" i="23"/>
  <c r="X10" i="23"/>
  <c r="Y10" i="23"/>
  <c r="Z10" i="23"/>
  <c r="AA10" i="23"/>
  <c r="I11" i="23"/>
  <c r="J11" i="23"/>
  <c r="K11" i="23"/>
  <c r="Q11" i="23"/>
  <c r="R11" i="23"/>
  <c r="X11" i="23"/>
  <c r="Y11" i="23"/>
  <c r="Z11" i="23"/>
  <c r="AA11" i="23"/>
  <c r="I12" i="23"/>
  <c r="J12" i="23"/>
  <c r="K12" i="23"/>
  <c r="Q12" i="23"/>
  <c r="R12" i="23"/>
  <c r="X12" i="23"/>
  <c r="Y12" i="23"/>
  <c r="Z12" i="23"/>
  <c r="AA12" i="23"/>
  <c r="I13" i="23"/>
  <c r="J13" i="23"/>
  <c r="Q13" i="23"/>
  <c r="R13" i="23"/>
  <c r="X13" i="23"/>
  <c r="Y13" i="23"/>
  <c r="Z13" i="23"/>
  <c r="I14" i="23"/>
  <c r="Q14" i="23"/>
  <c r="X14" i="23"/>
  <c r="Y14" i="23"/>
  <c r="Z14" i="23"/>
  <c r="I15" i="23"/>
  <c r="J15" i="23"/>
  <c r="K15" i="23"/>
  <c r="Q15" i="23"/>
  <c r="R15" i="23"/>
  <c r="X15" i="23"/>
  <c r="Y15" i="23"/>
  <c r="Z15" i="23"/>
  <c r="AA15" i="23" s="1"/>
  <c r="I16" i="23"/>
  <c r="J16" i="23"/>
  <c r="K16" i="23"/>
  <c r="Q16" i="23"/>
  <c r="R16" i="23" s="1"/>
  <c r="X16" i="23"/>
  <c r="Y16" i="23"/>
  <c r="Z16" i="23"/>
  <c r="AA16" i="23" s="1"/>
  <c r="I17" i="23"/>
  <c r="J17" i="23"/>
  <c r="Q17" i="23"/>
  <c r="R17" i="23"/>
  <c r="X17" i="23"/>
  <c r="Y17" i="23"/>
  <c r="Z17" i="23"/>
  <c r="AA17" i="23"/>
  <c r="I19" i="23"/>
  <c r="J19" i="23"/>
  <c r="Q19" i="23"/>
  <c r="R19" i="23"/>
  <c r="X19" i="23"/>
  <c r="Y19" i="23"/>
  <c r="Z19" i="23"/>
  <c r="AA19" i="23"/>
  <c r="I20" i="23"/>
  <c r="J20" i="23"/>
  <c r="Q20" i="23"/>
  <c r="R20" i="23"/>
  <c r="X20" i="23"/>
  <c r="Y20" i="23"/>
  <c r="Z20" i="23"/>
  <c r="AA20" i="23"/>
  <c r="I21" i="23"/>
  <c r="J21" i="23"/>
  <c r="Q21" i="23"/>
  <c r="R21" i="23"/>
  <c r="X21" i="23"/>
  <c r="Y21" i="23"/>
  <c r="Z21" i="23"/>
  <c r="AA21" i="23"/>
  <c r="I22" i="23"/>
  <c r="J22" i="23"/>
  <c r="Q22" i="23"/>
  <c r="R22" i="23"/>
  <c r="X22" i="23"/>
  <c r="Y22" i="23"/>
  <c r="Z22" i="23"/>
  <c r="AA22" i="23"/>
  <c r="I23" i="23"/>
  <c r="J23" i="23"/>
  <c r="Q23" i="23"/>
  <c r="R23" i="23"/>
  <c r="X23" i="23"/>
  <c r="Y23" i="23"/>
  <c r="Z23" i="23"/>
  <c r="AA23" i="23"/>
  <c r="I24" i="23"/>
  <c r="J24" i="23"/>
  <c r="Q24" i="23"/>
  <c r="R24" i="23"/>
  <c r="X24" i="23"/>
  <c r="Y24" i="23"/>
  <c r="Z24" i="23"/>
  <c r="AA24" i="23"/>
  <c r="I25" i="23"/>
  <c r="J25" i="23"/>
  <c r="Q25" i="23"/>
  <c r="R25" i="23"/>
  <c r="X25" i="23"/>
  <c r="Y25" i="23"/>
  <c r="Z25" i="23"/>
  <c r="AA25" i="23"/>
  <c r="I26" i="23"/>
  <c r="J26" i="23"/>
  <c r="Q26" i="23"/>
  <c r="R26" i="23"/>
  <c r="X26" i="23"/>
  <c r="Y26" i="23"/>
  <c r="Z26" i="23"/>
  <c r="AA26" i="23"/>
  <c r="I27" i="23"/>
  <c r="J27" i="23"/>
  <c r="Q27" i="23"/>
  <c r="R27" i="23"/>
  <c r="X27" i="23"/>
  <c r="Y27" i="23"/>
  <c r="Z27" i="23"/>
  <c r="AA27" i="23"/>
  <c r="I28" i="23"/>
  <c r="J28" i="23"/>
  <c r="Q28" i="23"/>
  <c r="R28" i="23"/>
  <c r="X28" i="23"/>
  <c r="Y28" i="23"/>
  <c r="Z28" i="23"/>
  <c r="AA28" i="23"/>
  <c r="I29" i="23"/>
  <c r="J29" i="23"/>
  <c r="Q29" i="23"/>
  <c r="R29" i="23"/>
  <c r="X29" i="23"/>
  <c r="Y29" i="23"/>
  <c r="Z29" i="23"/>
  <c r="AA29" i="23"/>
  <c r="I30" i="23"/>
  <c r="J30" i="23"/>
  <c r="Q30" i="23"/>
  <c r="R30" i="23"/>
  <c r="X30" i="23"/>
  <c r="Y30" i="23"/>
  <c r="Z30" i="23"/>
  <c r="AA30" i="23"/>
  <c r="I31" i="23"/>
  <c r="J31" i="23"/>
  <c r="Q31" i="23"/>
  <c r="R31" i="23"/>
  <c r="X31" i="23"/>
  <c r="Y31" i="23"/>
  <c r="Z31" i="23"/>
  <c r="AA31" i="23"/>
  <c r="I32" i="23"/>
  <c r="J32" i="23"/>
  <c r="Q32" i="23"/>
  <c r="R32" i="23"/>
  <c r="X32" i="23"/>
  <c r="Y32" i="23"/>
  <c r="Z32" i="23"/>
  <c r="AA32" i="23"/>
  <c r="I33" i="23"/>
  <c r="J33" i="23"/>
  <c r="Q33" i="23"/>
  <c r="R33" i="23"/>
  <c r="X33" i="23"/>
  <c r="Y33" i="23"/>
  <c r="Z33" i="23"/>
  <c r="AA33" i="23"/>
  <c r="I34" i="23"/>
  <c r="J34" i="23"/>
  <c r="Q34" i="23"/>
  <c r="R34" i="23"/>
  <c r="X34" i="23"/>
  <c r="Y34" i="23"/>
  <c r="Z34" i="23"/>
  <c r="AA34" i="23"/>
  <c r="I35" i="23"/>
  <c r="J35" i="23"/>
  <c r="Q35" i="23"/>
  <c r="R35" i="23"/>
  <c r="X35" i="23"/>
  <c r="Y35" i="23"/>
  <c r="Z35" i="23"/>
  <c r="AA35" i="23"/>
  <c r="I36" i="23"/>
  <c r="J36" i="23"/>
  <c r="Q36" i="23"/>
  <c r="R36" i="23"/>
  <c r="X36" i="23"/>
  <c r="Y36" i="23"/>
  <c r="Z36" i="23"/>
  <c r="AA36" i="23"/>
  <c r="I37" i="23"/>
  <c r="J37" i="23"/>
  <c r="Q37" i="23"/>
  <c r="R37" i="23"/>
  <c r="X37" i="23"/>
  <c r="Y37" i="23"/>
  <c r="Z37" i="23"/>
  <c r="AA37" i="23"/>
  <c r="I38" i="23"/>
  <c r="J38" i="23"/>
  <c r="Q38" i="23"/>
  <c r="R38" i="23"/>
  <c r="W38" i="23"/>
  <c r="X38" i="23"/>
  <c r="Y38" i="23"/>
  <c r="Z38" i="23"/>
  <c r="AA38" i="23"/>
  <c r="I39" i="23"/>
  <c r="J39" i="23"/>
  <c r="Q39" i="23"/>
  <c r="R39" i="23"/>
  <c r="X39" i="23"/>
  <c r="Y39" i="23"/>
  <c r="Z39" i="23"/>
  <c r="AA39" i="23"/>
  <c r="I40" i="23"/>
  <c r="J40" i="23"/>
  <c r="Q40" i="23"/>
  <c r="R40" i="23"/>
  <c r="X40" i="23"/>
  <c r="Y40" i="23"/>
  <c r="Z40" i="23"/>
  <c r="AA40" i="23"/>
  <c r="I41" i="23"/>
  <c r="J41" i="23"/>
  <c r="Q41" i="23"/>
  <c r="R41" i="23"/>
  <c r="X41" i="23"/>
  <c r="Y41" i="23"/>
  <c r="Z41" i="23"/>
  <c r="AA41" i="23"/>
  <c r="I42" i="23"/>
  <c r="J42" i="23"/>
  <c r="Q42" i="23"/>
  <c r="R42" i="23"/>
  <c r="X42" i="23"/>
  <c r="Y42" i="23"/>
  <c r="Z42" i="23"/>
  <c r="AA42" i="23"/>
  <c r="I43" i="23"/>
  <c r="J43" i="23"/>
  <c r="Q43" i="23"/>
  <c r="R43" i="23"/>
  <c r="X43" i="23"/>
  <c r="Y43" i="23"/>
  <c r="Z43" i="23"/>
  <c r="AA43" i="23"/>
  <c r="I44" i="23"/>
  <c r="J44" i="23"/>
  <c r="Q44" i="23"/>
  <c r="R44" i="23"/>
  <c r="X44" i="23"/>
  <c r="Y44" i="23"/>
  <c r="Z44" i="23"/>
  <c r="AA44" i="23"/>
  <c r="I45" i="23"/>
  <c r="J45" i="23"/>
  <c r="Q45" i="23"/>
  <c r="R45" i="23"/>
  <c r="X45" i="23"/>
  <c r="Y45" i="23"/>
  <c r="Z45" i="23"/>
  <c r="AA45" i="23"/>
  <c r="I46" i="23"/>
  <c r="J46" i="23"/>
  <c r="Q46" i="23"/>
  <c r="R46" i="23"/>
  <c r="X46" i="23"/>
  <c r="Y46" i="23"/>
  <c r="Z46" i="23"/>
  <c r="AA46" i="23"/>
  <c r="I47" i="23"/>
  <c r="Q47" i="23"/>
  <c r="X47" i="23"/>
  <c r="Z47" i="23"/>
  <c r="AA47" i="23" s="1"/>
  <c r="I48" i="23"/>
  <c r="J48" i="23"/>
  <c r="Q48" i="23"/>
  <c r="R48" i="23"/>
  <c r="X48" i="23"/>
  <c r="Y48" i="23"/>
  <c r="Z48" i="23"/>
  <c r="AA48" i="23" s="1"/>
  <c r="I49" i="23"/>
  <c r="J49" i="23"/>
  <c r="K49" i="23"/>
  <c r="Q49" i="23"/>
  <c r="R49" i="23"/>
  <c r="X49" i="23"/>
  <c r="Y49" i="23"/>
  <c r="Z49" i="23"/>
  <c r="AA49" i="23" s="1"/>
  <c r="I50" i="23"/>
  <c r="J50" i="23"/>
  <c r="K50" i="23"/>
  <c r="Q50" i="23"/>
  <c r="R50" i="23" s="1"/>
  <c r="X50" i="23"/>
  <c r="Y50" i="23"/>
  <c r="Z50" i="23"/>
  <c r="AA50" i="23" s="1"/>
  <c r="I51" i="23"/>
  <c r="J51" i="23"/>
  <c r="K51" i="23"/>
  <c r="Q51" i="23"/>
  <c r="R51" i="23"/>
  <c r="X51" i="23"/>
  <c r="Y51" i="23"/>
  <c r="Z51" i="23"/>
  <c r="AA51" i="23"/>
  <c r="I52" i="23"/>
  <c r="J52" i="23"/>
  <c r="K52" i="23"/>
  <c r="Q52" i="23"/>
  <c r="R52" i="23" s="1"/>
  <c r="X52" i="23"/>
  <c r="Y52" i="23"/>
  <c r="Z52" i="23"/>
  <c r="AA52" i="23" s="1"/>
  <c r="I53" i="23"/>
  <c r="J53" i="23"/>
  <c r="K53" i="23"/>
  <c r="Q53" i="23"/>
  <c r="R53" i="23"/>
  <c r="X53" i="23"/>
  <c r="Y53" i="23"/>
  <c r="Z53" i="23"/>
  <c r="AA53" i="23" s="1"/>
  <c r="I54" i="23"/>
  <c r="J54" i="23"/>
  <c r="K54" i="23"/>
  <c r="Q54" i="23"/>
  <c r="R54" i="23" s="1"/>
  <c r="X54" i="23"/>
  <c r="Y54" i="23"/>
  <c r="Z54" i="23"/>
  <c r="AA54" i="23" s="1"/>
  <c r="I55" i="23"/>
  <c r="J55" i="23"/>
  <c r="K55" i="23"/>
  <c r="Q55" i="23"/>
  <c r="R55" i="23"/>
  <c r="X55" i="23"/>
  <c r="Y55" i="23"/>
  <c r="Z55" i="23"/>
  <c r="AA55" i="23"/>
  <c r="I56" i="23"/>
  <c r="J56" i="23"/>
  <c r="K56" i="23"/>
  <c r="Q56" i="23"/>
  <c r="R56" i="23"/>
  <c r="X56" i="23"/>
  <c r="Y56" i="23"/>
  <c r="Z56" i="23"/>
  <c r="AA56" i="23"/>
  <c r="I57" i="23"/>
  <c r="J57" i="23"/>
  <c r="K57" i="23"/>
  <c r="Q57" i="23"/>
  <c r="R57" i="23"/>
  <c r="X57" i="23"/>
  <c r="Y57" i="23"/>
  <c r="Z57" i="23"/>
  <c r="AA57" i="23" s="1"/>
  <c r="I58" i="23"/>
  <c r="J58" i="23"/>
  <c r="K58" i="23"/>
  <c r="Q58" i="23"/>
  <c r="R58" i="23" s="1"/>
  <c r="X58" i="23"/>
  <c r="Y58" i="23"/>
  <c r="Z58" i="23"/>
  <c r="AA58" i="23" s="1"/>
  <c r="I59" i="23"/>
  <c r="J59" i="23"/>
  <c r="K59" i="23"/>
  <c r="Q59" i="23"/>
  <c r="R59" i="23"/>
  <c r="X59" i="23"/>
  <c r="Y59" i="23"/>
  <c r="Z59" i="23"/>
  <c r="AA59" i="23"/>
  <c r="I60" i="23"/>
  <c r="J60" i="23"/>
  <c r="K60" i="23"/>
  <c r="Q60" i="23"/>
  <c r="R60" i="23"/>
  <c r="X60" i="23"/>
  <c r="Y60" i="23"/>
  <c r="Z60" i="23"/>
  <c r="AA60" i="23"/>
  <c r="I61" i="23"/>
  <c r="J61" i="23"/>
  <c r="Q61" i="23"/>
  <c r="R61" i="23"/>
  <c r="X61" i="23"/>
  <c r="Y61" i="23"/>
  <c r="Z61" i="23"/>
  <c r="AA61" i="23"/>
  <c r="I62" i="23"/>
  <c r="J62" i="23"/>
  <c r="K62" i="23"/>
  <c r="Q62" i="23"/>
  <c r="R62" i="23"/>
  <c r="X62" i="23"/>
  <c r="Y62" i="23"/>
  <c r="Z62" i="23"/>
  <c r="AA62" i="23" s="1"/>
  <c r="I63" i="23"/>
  <c r="J63" i="23"/>
  <c r="K63" i="23"/>
  <c r="Q63" i="23"/>
  <c r="R63" i="23" s="1"/>
  <c r="X63" i="23"/>
  <c r="Y63" i="23"/>
  <c r="Z63" i="23"/>
  <c r="AA63" i="23" s="1"/>
  <c r="I64" i="23"/>
  <c r="J64" i="23"/>
  <c r="Q64" i="23"/>
  <c r="R64" i="23"/>
  <c r="X64" i="23"/>
  <c r="Y64" i="23"/>
  <c r="Z64" i="23"/>
  <c r="AA64" i="23"/>
  <c r="I65" i="23"/>
  <c r="J65" i="23"/>
  <c r="Q65" i="23"/>
  <c r="R65" i="23"/>
  <c r="X65" i="23"/>
  <c r="Y65" i="23"/>
  <c r="Z65" i="23"/>
  <c r="AA65" i="23"/>
  <c r="I66" i="23"/>
  <c r="J66" i="23"/>
  <c r="K66" i="23"/>
  <c r="Q66" i="23"/>
  <c r="R66" i="23"/>
  <c r="X66" i="23"/>
  <c r="Y66" i="23"/>
  <c r="Z66" i="23"/>
  <c r="AA66" i="23"/>
  <c r="I67" i="23"/>
  <c r="J67" i="23"/>
  <c r="K67" i="23"/>
  <c r="Q67" i="23"/>
  <c r="X67" i="23"/>
  <c r="Y67" i="23"/>
  <c r="I68" i="23"/>
  <c r="J68" i="23"/>
  <c r="K68" i="23"/>
  <c r="Q68" i="23"/>
  <c r="R68" i="23"/>
  <c r="X68" i="23"/>
  <c r="Y68" i="23"/>
  <c r="Z68" i="23"/>
  <c r="AA68" i="23" s="1"/>
  <c r="I69" i="23"/>
  <c r="J69" i="23"/>
  <c r="K69" i="23"/>
  <c r="Q69" i="23"/>
  <c r="R69" i="23" s="1"/>
  <c r="X69" i="23"/>
  <c r="Y69" i="23"/>
  <c r="Z69" i="23"/>
  <c r="AA69" i="23" s="1"/>
  <c r="D70" i="23"/>
  <c r="I70" i="23"/>
  <c r="J70" i="23"/>
  <c r="K70" i="23"/>
  <c r="Q70" i="23"/>
  <c r="R70" i="23"/>
  <c r="S70" i="23"/>
  <c r="X70" i="23"/>
  <c r="Y70" i="23"/>
  <c r="Z70" i="23"/>
  <c r="AA70" i="23" s="1"/>
  <c r="I71" i="23"/>
  <c r="J71" i="23"/>
  <c r="K71" i="23"/>
  <c r="Q71" i="23"/>
  <c r="R71" i="23" s="1"/>
  <c r="X71" i="23"/>
  <c r="Y71" i="23"/>
  <c r="Z71" i="23"/>
  <c r="AA71" i="23" s="1"/>
  <c r="I72" i="23"/>
  <c r="J72" i="23"/>
  <c r="K72" i="23"/>
  <c r="Q72" i="23"/>
  <c r="R72" i="23"/>
  <c r="X72" i="23"/>
  <c r="Y72" i="23"/>
  <c r="Z72" i="23"/>
  <c r="AA72" i="23"/>
  <c r="I73" i="23"/>
  <c r="J73" i="23"/>
  <c r="K73" i="23"/>
  <c r="Q73" i="23"/>
  <c r="R73" i="23"/>
  <c r="X73" i="23"/>
  <c r="Y73" i="23"/>
  <c r="Z73" i="23"/>
  <c r="AA73" i="23"/>
  <c r="I74" i="23"/>
  <c r="J74" i="23"/>
  <c r="K74" i="23"/>
  <c r="Q74" i="23"/>
  <c r="X74" i="23"/>
  <c r="Y74" i="23"/>
  <c r="I75" i="23"/>
  <c r="J75" i="23"/>
  <c r="K75" i="23"/>
  <c r="Q75" i="23" s="1"/>
  <c r="X75" i="23"/>
  <c r="Y75" i="23"/>
  <c r="I76" i="23"/>
  <c r="J76" i="23"/>
  <c r="K76" i="23"/>
  <c r="Q76" i="23"/>
  <c r="R76" i="23"/>
  <c r="X76" i="23"/>
  <c r="I77" i="23"/>
  <c r="K77" i="23"/>
  <c r="Q77" i="23"/>
  <c r="R77" i="23" s="1"/>
  <c r="X77" i="23"/>
  <c r="Y77" i="23"/>
  <c r="D78" i="23"/>
  <c r="I78" i="23"/>
  <c r="J78" i="23"/>
  <c r="K78" i="23"/>
  <c r="Q78" i="23" s="1"/>
  <c r="X78" i="23"/>
  <c r="Y78" i="23"/>
  <c r="I79" i="23"/>
  <c r="J79" i="23"/>
  <c r="K79" i="23"/>
  <c r="Q79" i="23"/>
  <c r="R79" i="23"/>
  <c r="X79" i="23"/>
  <c r="I80" i="23"/>
  <c r="K80" i="23"/>
  <c r="Q80" i="23"/>
  <c r="R80" i="23"/>
  <c r="X80" i="23"/>
  <c r="Y80" i="23"/>
  <c r="I81" i="23"/>
  <c r="J81" i="23"/>
  <c r="Q81" i="23"/>
  <c r="R81" i="23"/>
  <c r="X81" i="23"/>
  <c r="Y81" i="23"/>
  <c r="Z81" i="23"/>
  <c r="AA81" i="23"/>
  <c r="I82" i="23"/>
  <c r="J82" i="23"/>
  <c r="Q82" i="23"/>
  <c r="R82" i="23"/>
  <c r="X82" i="23"/>
  <c r="Y82" i="23"/>
  <c r="Z82" i="23"/>
  <c r="AA82" i="23"/>
  <c r="I83" i="23"/>
  <c r="J83" i="23"/>
  <c r="Q83" i="23"/>
  <c r="R83" i="23"/>
  <c r="X83" i="23"/>
  <c r="Y83" i="23"/>
  <c r="Z83" i="23"/>
  <c r="AA83" i="23"/>
  <c r="I84" i="23"/>
  <c r="J84" i="23"/>
  <c r="Q84" i="23"/>
  <c r="R84" i="23"/>
  <c r="X84" i="23"/>
  <c r="Y84" i="23"/>
  <c r="Z84" i="23"/>
  <c r="AA84" i="23"/>
  <c r="I85" i="23"/>
  <c r="J85" i="23"/>
  <c r="Q85" i="23"/>
  <c r="R85" i="23"/>
  <c r="X85" i="23"/>
  <c r="Y85" i="23"/>
  <c r="Z85" i="23"/>
  <c r="AA85" i="23"/>
  <c r="I86" i="23"/>
  <c r="J86" i="23"/>
  <c r="Q86" i="23"/>
  <c r="R86" i="23"/>
  <c r="X86" i="23"/>
  <c r="Y86" i="23"/>
  <c r="Z86" i="23"/>
  <c r="AA86" i="23"/>
  <c r="I87" i="23"/>
  <c r="J87" i="23"/>
  <c r="Q87" i="23"/>
  <c r="R87" i="23"/>
  <c r="X87" i="23"/>
  <c r="Y87" i="23"/>
  <c r="Z87" i="23"/>
  <c r="AA87" i="23"/>
  <c r="I88" i="23"/>
  <c r="J88" i="23"/>
  <c r="Q88" i="23"/>
  <c r="R88" i="23"/>
  <c r="X88" i="23"/>
  <c r="Y88" i="23"/>
  <c r="Z88" i="23"/>
  <c r="AA88" i="23"/>
  <c r="I89" i="23"/>
  <c r="J89" i="23"/>
  <c r="Q89" i="23"/>
  <c r="R89" i="23"/>
  <c r="X89" i="23"/>
  <c r="Y89" i="23"/>
  <c r="Z89" i="23"/>
  <c r="AA89" i="23"/>
  <c r="I90" i="23"/>
  <c r="J90" i="23"/>
  <c r="Q90" i="23"/>
  <c r="R90" i="23"/>
  <c r="X90" i="23"/>
  <c r="Y90" i="23"/>
  <c r="Z90" i="23"/>
  <c r="AA90" i="23"/>
  <c r="I91" i="23"/>
  <c r="J91" i="23"/>
  <c r="Q91" i="23"/>
  <c r="R91" i="23"/>
  <c r="X91" i="23"/>
  <c r="Y91" i="23"/>
  <c r="Z91" i="23"/>
  <c r="AA91" i="23"/>
  <c r="I92" i="23"/>
  <c r="J92" i="23"/>
  <c r="Q92" i="23"/>
  <c r="R92" i="23"/>
  <c r="X92" i="23"/>
  <c r="Y92" i="23"/>
  <c r="Z92" i="23"/>
  <c r="AA92" i="23"/>
  <c r="I93" i="23"/>
  <c r="J93" i="23"/>
  <c r="Q93" i="23"/>
  <c r="R93" i="23"/>
  <c r="X93" i="23"/>
  <c r="Y93" i="23"/>
  <c r="Z93" i="23"/>
  <c r="AA93" i="23"/>
  <c r="I94" i="23"/>
  <c r="J94" i="23"/>
  <c r="Q94" i="23"/>
  <c r="R94" i="23"/>
  <c r="X94" i="23"/>
  <c r="Y94" i="23"/>
  <c r="Z94" i="23"/>
  <c r="AA94" i="23"/>
  <c r="I95" i="23"/>
  <c r="J95" i="23"/>
  <c r="Q95" i="23"/>
  <c r="R95" i="23"/>
  <c r="X95" i="23"/>
  <c r="Y95" i="23"/>
  <c r="Z95" i="23"/>
  <c r="AA95" i="23"/>
  <c r="I96" i="23"/>
  <c r="J96" i="23"/>
  <c r="Q96" i="23"/>
  <c r="R96" i="23"/>
  <c r="X96" i="23"/>
  <c r="Y96" i="23"/>
  <c r="Z96" i="23"/>
  <c r="AA96" i="23"/>
  <c r="I97" i="23"/>
  <c r="J97" i="23"/>
  <c r="K97" i="23"/>
  <c r="Q97" i="23"/>
  <c r="X97" i="23"/>
  <c r="Y97" i="23"/>
  <c r="I98" i="23"/>
  <c r="J98" i="23"/>
  <c r="Q98" i="23"/>
  <c r="R98" i="23" s="1"/>
  <c r="X98" i="23"/>
  <c r="Y98" i="23"/>
  <c r="Z98" i="23"/>
  <c r="AA98" i="23" s="1"/>
  <c r="I99" i="23"/>
  <c r="J99" i="23"/>
  <c r="K99" i="23"/>
  <c r="Q99" i="23" s="1"/>
  <c r="R99" i="23" s="1"/>
  <c r="X99" i="23"/>
  <c r="I100" i="23"/>
  <c r="J100" i="23"/>
  <c r="K100" i="23"/>
  <c r="Q100" i="23"/>
  <c r="R100" i="23"/>
  <c r="X100" i="23"/>
  <c r="I101" i="23"/>
  <c r="J101" i="23" s="1"/>
  <c r="K101" i="23"/>
  <c r="Q101" i="23"/>
  <c r="R101" i="23" s="1"/>
  <c r="X101" i="23"/>
  <c r="Y101" i="23"/>
  <c r="Z101" i="23"/>
  <c r="AA101" i="23" s="1"/>
  <c r="I102" i="23"/>
  <c r="J102" i="23"/>
  <c r="Q102" i="23"/>
  <c r="R102" i="23" s="1"/>
  <c r="X102" i="23"/>
  <c r="Y102" i="23"/>
  <c r="Z102" i="23"/>
  <c r="AA102" i="23" s="1"/>
  <c r="I103" i="23"/>
  <c r="J103" i="23"/>
  <c r="K103" i="23"/>
  <c r="Q103" i="23" s="1"/>
  <c r="X103" i="23"/>
  <c r="Y103" i="23"/>
  <c r="I104" i="23"/>
  <c r="J104" i="23"/>
  <c r="Q104" i="23"/>
  <c r="R104" i="23" s="1"/>
  <c r="X104" i="23"/>
  <c r="Y104" i="23"/>
  <c r="I105" i="23"/>
  <c r="J105" i="23"/>
  <c r="Q105" i="23"/>
  <c r="R105" i="23" s="1"/>
  <c r="X105" i="23"/>
  <c r="Y105" i="23"/>
  <c r="Z105" i="23"/>
  <c r="AA105" i="23" s="1"/>
  <c r="I106" i="23"/>
  <c r="J106" i="23"/>
  <c r="Q106" i="23"/>
  <c r="R106" i="23" s="1"/>
  <c r="X106" i="23"/>
  <c r="Y106" i="23"/>
  <c r="I107" i="23"/>
  <c r="J107" i="23"/>
  <c r="Q107" i="23"/>
  <c r="X107" i="23"/>
  <c r="Y107" i="23"/>
  <c r="I108" i="23"/>
  <c r="J108" i="23"/>
  <c r="Q108" i="23"/>
  <c r="R108" i="23" s="1"/>
  <c r="X108" i="23"/>
  <c r="Y108" i="23"/>
  <c r="I109" i="23"/>
  <c r="J109" i="23"/>
  <c r="Q109" i="23"/>
  <c r="R109" i="23" s="1"/>
  <c r="X109" i="23"/>
  <c r="Y109" i="23"/>
  <c r="I110" i="23"/>
  <c r="J110" i="23"/>
  <c r="Q110" i="23"/>
  <c r="R110" i="23" s="1"/>
  <c r="X110" i="23"/>
  <c r="Y110" i="23"/>
  <c r="I111" i="23"/>
  <c r="J111" i="23"/>
  <c r="Q111" i="23"/>
  <c r="R111" i="23" s="1"/>
  <c r="X111" i="23"/>
  <c r="Y111" i="23"/>
  <c r="Z111" i="23"/>
  <c r="AA111" i="23" s="1"/>
  <c r="I112" i="23"/>
  <c r="J112" i="23"/>
  <c r="Q112" i="23"/>
  <c r="R112" i="23" s="1"/>
  <c r="X112" i="23"/>
  <c r="Y112" i="23"/>
  <c r="I113" i="23"/>
  <c r="J113" i="23"/>
  <c r="Q113" i="23"/>
  <c r="R113" i="23" s="1"/>
  <c r="X113" i="23"/>
  <c r="Y113" i="23"/>
  <c r="Z113" i="23"/>
  <c r="AA113" i="23" s="1"/>
  <c r="I114" i="23"/>
  <c r="J114" i="23"/>
  <c r="Q114" i="23"/>
  <c r="R114" i="23" s="1"/>
  <c r="X114" i="23"/>
  <c r="Y114" i="23"/>
  <c r="I115" i="23"/>
  <c r="J115" i="23"/>
  <c r="Q115" i="23"/>
  <c r="X115" i="23"/>
  <c r="Y115" i="23"/>
  <c r="I116" i="23"/>
  <c r="J116" i="23"/>
  <c r="Q116" i="23"/>
  <c r="R116" i="23" s="1"/>
  <c r="X116" i="23"/>
  <c r="Y116" i="23"/>
  <c r="I117" i="23"/>
  <c r="J117" i="23"/>
  <c r="Q117" i="23"/>
  <c r="R117" i="23" s="1"/>
  <c r="X117" i="23"/>
  <c r="Y117" i="23"/>
  <c r="I118" i="23"/>
  <c r="J118" i="23"/>
  <c r="Q118" i="23"/>
  <c r="R118" i="23" s="1"/>
  <c r="X118" i="23"/>
  <c r="Y118" i="23"/>
  <c r="I119" i="23"/>
  <c r="J119" i="23"/>
  <c r="K119" i="23"/>
  <c r="Q119" i="23" s="1"/>
  <c r="R119" i="23" s="1"/>
  <c r="X119" i="23"/>
  <c r="Y119" i="23"/>
  <c r="Q120" i="23"/>
  <c r="Z120" i="23" s="1"/>
  <c r="X120" i="23"/>
  <c r="Y120" i="23" s="1"/>
  <c r="AA120" i="23"/>
  <c r="I121" i="23"/>
  <c r="J121" i="23" s="1"/>
  <c r="Q121" i="23"/>
  <c r="R121" i="23"/>
  <c r="X121" i="23"/>
  <c r="Y121" i="23" s="1"/>
  <c r="Z121" i="23"/>
  <c r="AA121" i="23" s="1"/>
  <c r="I122" i="23"/>
  <c r="J122" i="23" s="1"/>
  <c r="Q122" i="23"/>
  <c r="Z122" i="23" s="1"/>
  <c r="AA122" i="23" s="1"/>
  <c r="R122" i="23"/>
  <c r="X122" i="23"/>
  <c r="Y122" i="23" s="1"/>
  <c r="I123" i="23"/>
  <c r="J123" i="23" s="1"/>
  <c r="Q123" i="23"/>
  <c r="R123" i="23"/>
  <c r="X123" i="23"/>
  <c r="Y123" i="23" s="1"/>
  <c r="Z123" i="23"/>
  <c r="AA123" i="23" s="1"/>
  <c r="D124" i="23"/>
  <c r="I124" i="23" s="1"/>
  <c r="J124" i="23"/>
  <c r="Q124" i="23"/>
  <c r="R124" i="23" s="1"/>
  <c r="X124" i="23"/>
  <c r="Y124" i="23"/>
  <c r="Z124" i="23"/>
  <c r="AA124" i="23" s="1"/>
  <c r="I125" i="23"/>
  <c r="J125" i="23"/>
  <c r="Q125" i="23"/>
  <c r="R125" i="23" s="1"/>
  <c r="X125" i="23"/>
  <c r="Y125" i="23"/>
  <c r="I126" i="23"/>
  <c r="J126" i="23"/>
  <c r="Q126" i="23"/>
  <c r="R126" i="23" s="1"/>
  <c r="S126" i="23"/>
  <c r="X126" i="23"/>
  <c r="Y126" i="23"/>
  <c r="I127" i="23"/>
  <c r="J127" i="23" s="1"/>
  <c r="Q127" i="23"/>
  <c r="R127" i="23" s="1"/>
  <c r="X127" i="23"/>
  <c r="Z127" i="23" s="1"/>
  <c r="AA127" i="23" s="1"/>
  <c r="Y127" i="23"/>
  <c r="I128" i="23"/>
  <c r="J128" i="23"/>
  <c r="Q128" i="23"/>
  <c r="R128" i="23" s="1"/>
  <c r="X128" i="23"/>
  <c r="I129" i="23"/>
  <c r="J129" i="23"/>
  <c r="Q129" i="23"/>
  <c r="R129" i="23" s="1"/>
  <c r="X129" i="23"/>
  <c r="Y129" i="23"/>
  <c r="D130" i="23"/>
  <c r="I130" i="23"/>
  <c r="J130" i="23" s="1"/>
  <c r="Q130" i="23"/>
  <c r="R130" i="23"/>
  <c r="X130" i="23"/>
  <c r="I131" i="23"/>
  <c r="J131" i="23" s="1"/>
  <c r="Q131" i="23"/>
  <c r="R131" i="23"/>
  <c r="X131" i="23"/>
  <c r="I132" i="23"/>
  <c r="J132" i="23" s="1"/>
  <c r="Q132" i="23"/>
  <c r="R132" i="23"/>
  <c r="X132" i="23"/>
  <c r="I133" i="23"/>
  <c r="J133" i="23" s="1"/>
  <c r="Q133" i="23"/>
  <c r="R133" i="23"/>
  <c r="X133" i="23"/>
  <c r="I134" i="23"/>
  <c r="J134" i="23" s="1"/>
  <c r="Q134" i="23"/>
  <c r="R134" i="23"/>
  <c r="X134" i="23"/>
  <c r="I135" i="23"/>
  <c r="J135" i="23" s="1"/>
  <c r="Q135" i="23"/>
  <c r="R135" i="23"/>
  <c r="X135" i="23"/>
  <c r="I136" i="23"/>
  <c r="J136" i="23" s="1"/>
  <c r="Q136" i="23"/>
  <c r="R136" i="23"/>
  <c r="X136" i="23"/>
  <c r="I137" i="23"/>
  <c r="J137" i="23" s="1"/>
  <c r="Q137" i="23"/>
  <c r="R137" i="23"/>
  <c r="X137" i="23"/>
  <c r="I138" i="23"/>
  <c r="J138" i="23" s="1"/>
  <c r="Q138" i="23"/>
  <c r="R138" i="23"/>
  <c r="X138" i="23"/>
  <c r="I139" i="23"/>
  <c r="J139" i="23" s="1"/>
  <c r="Q139" i="23"/>
  <c r="R139" i="23"/>
  <c r="X139" i="23"/>
  <c r="I140" i="23"/>
  <c r="J140" i="23" s="1"/>
  <c r="Q140" i="23"/>
  <c r="R140" i="23"/>
  <c r="X140" i="23"/>
  <c r="I141" i="23"/>
  <c r="J141" i="23" s="1"/>
  <c r="Q141" i="23"/>
  <c r="R141" i="23"/>
  <c r="X141" i="23"/>
  <c r="I142" i="23"/>
  <c r="J142" i="23" s="1"/>
  <c r="Q142" i="23"/>
  <c r="R142" i="23"/>
  <c r="X142" i="23"/>
  <c r="I143" i="23"/>
  <c r="J143" i="23" s="1"/>
  <c r="Q143" i="23"/>
  <c r="R143" i="23"/>
  <c r="X143" i="23"/>
  <c r="I144" i="23"/>
  <c r="J144" i="23" s="1"/>
  <c r="Q144" i="23"/>
  <c r="R144" i="23"/>
  <c r="X144" i="23"/>
  <c r="I145" i="23"/>
  <c r="J145" i="23" s="1"/>
  <c r="Q145" i="23"/>
  <c r="R145" i="23"/>
  <c r="X145" i="23"/>
  <c r="I146" i="23"/>
  <c r="J146" i="23" s="1"/>
  <c r="Q146" i="23"/>
  <c r="R146" i="23"/>
  <c r="X146" i="23"/>
  <c r="I147" i="23"/>
  <c r="J147" i="23" s="1"/>
  <c r="Q147" i="23"/>
  <c r="R147" i="23"/>
  <c r="X147" i="23"/>
  <c r="I148" i="23"/>
  <c r="J148" i="23" s="1"/>
  <c r="Q148" i="23"/>
  <c r="R148" i="23"/>
  <c r="X148" i="23"/>
  <c r="I149" i="23"/>
  <c r="J149" i="23" s="1"/>
  <c r="Q149" i="23"/>
  <c r="R149" i="23"/>
  <c r="X149" i="23"/>
  <c r="I150" i="23"/>
  <c r="J150" i="23" s="1"/>
  <c r="Q150" i="23"/>
  <c r="R150" i="23"/>
  <c r="X150" i="23"/>
  <c r="I151" i="23"/>
  <c r="J151" i="23" s="1"/>
  <c r="Q151" i="23"/>
  <c r="R151" i="23"/>
  <c r="X151" i="23"/>
  <c r="I152" i="23"/>
  <c r="J152" i="23" s="1"/>
  <c r="Q152" i="23"/>
  <c r="R152" i="23"/>
  <c r="X152" i="23"/>
  <c r="I153" i="23"/>
  <c r="J153" i="23" s="1"/>
  <c r="Q153" i="23"/>
  <c r="R153" i="23"/>
  <c r="X153" i="23"/>
  <c r="I154" i="23"/>
  <c r="J154" i="23" s="1"/>
  <c r="Q154" i="23"/>
  <c r="R154" i="23"/>
  <c r="X154" i="23"/>
  <c r="I155" i="23"/>
  <c r="J155" i="23" s="1"/>
  <c r="Q155" i="23"/>
  <c r="R155" i="23"/>
  <c r="X155" i="23"/>
  <c r="I156" i="23"/>
  <c r="J156" i="23" s="1"/>
  <c r="Q156" i="23"/>
  <c r="R156" i="23"/>
  <c r="X156" i="23"/>
  <c r="I157" i="23"/>
  <c r="J157" i="23" s="1"/>
  <c r="Q157" i="23"/>
  <c r="R157" i="23"/>
  <c r="X157" i="23"/>
  <c r="I158" i="23"/>
  <c r="J158" i="23" s="1"/>
  <c r="Q158" i="23"/>
  <c r="R158" i="23"/>
  <c r="X158" i="23"/>
  <c r="I159" i="23"/>
  <c r="J159" i="23" s="1"/>
  <c r="Q159" i="23"/>
  <c r="R159" i="23"/>
  <c r="X159" i="23"/>
  <c r="I160" i="23"/>
  <c r="J160" i="23" s="1"/>
  <c r="Q160" i="23"/>
  <c r="R160" i="23"/>
  <c r="X160" i="23"/>
  <c r="I161" i="23"/>
  <c r="J161" i="23" s="1"/>
  <c r="Q161" i="23"/>
  <c r="R161" i="23"/>
  <c r="X161" i="23"/>
  <c r="I162" i="23"/>
  <c r="J162" i="23" s="1"/>
  <c r="Q162" i="23"/>
  <c r="R162" i="23"/>
  <c r="X162" i="23"/>
  <c r="I163" i="23"/>
  <c r="J163" i="23" s="1"/>
  <c r="Q163" i="23"/>
  <c r="R163" i="23"/>
  <c r="X163" i="23"/>
  <c r="I164" i="23"/>
  <c r="J164" i="23" s="1"/>
  <c r="Q164" i="23"/>
  <c r="R164" i="23"/>
  <c r="X164" i="23"/>
  <c r="I165" i="23"/>
  <c r="J165" i="23" s="1"/>
  <c r="Q165" i="23"/>
  <c r="R165" i="23"/>
  <c r="X165" i="23"/>
  <c r="I166" i="23"/>
  <c r="J166" i="23" s="1"/>
  <c r="Q166" i="23"/>
  <c r="R166" i="23"/>
  <c r="X166" i="23"/>
  <c r="I167" i="23"/>
  <c r="J167" i="23" s="1"/>
  <c r="Q167" i="23"/>
  <c r="R167" i="23"/>
  <c r="X167" i="23"/>
  <c r="I168" i="23"/>
  <c r="J168" i="23" s="1"/>
  <c r="Q168" i="23"/>
  <c r="R168" i="23"/>
  <c r="X168" i="23"/>
  <c r="I169" i="23"/>
  <c r="J169" i="23" s="1"/>
  <c r="Q169" i="23"/>
  <c r="R169" i="23"/>
  <c r="X169" i="23"/>
  <c r="I170" i="23"/>
  <c r="J170" i="23" s="1"/>
  <c r="Q170" i="23"/>
  <c r="R170" i="23"/>
  <c r="X170" i="23"/>
  <c r="I171" i="23"/>
  <c r="J171" i="23"/>
  <c r="Q171" i="23"/>
  <c r="R171" i="23"/>
  <c r="X171" i="23"/>
  <c r="Z171" i="23" s="1"/>
  <c r="Y171" i="23"/>
  <c r="AA171" i="23"/>
  <c r="I172" i="23"/>
  <c r="J172" i="23" s="1"/>
  <c r="Q172" i="23"/>
  <c r="R172" i="23"/>
  <c r="X172" i="23"/>
  <c r="I174" i="23"/>
  <c r="J174" i="23"/>
  <c r="Q174" i="23"/>
  <c r="R174" i="23"/>
  <c r="X174" i="23"/>
  <c r="Z174" i="23" s="1"/>
  <c r="AA174" i="23" s="1"/>
  <c r="Y174" i="23"/>
  <c r="I175" i="23"/>
  <c r="J175" i="23"/>
  <c r="Q175" i="23"/>
  <c r="R175" i="23"/>
  <c r="X175" i="23"/>
  <c r="Z175" i="23" s="1"/>
  <c r="Y175" i="23"/>
  <c r="AA175" i="23"/>
  <c r="I176" i="23"/>
  <c r="J176" i="23"/>
  <c r="Q176" i="23"/>
  <c r="R176" i="23"/>
  <c r="X176" i="23"/>
  <c r="Y176" i="23"/>
  <c r="Z176" i="23"/>
  <c r="AA176" i="23"/>
  <c r="I177" i="23"/>
  <c r="J177" i="23"/>
  <c r="Q177" i="23"/>
  <c r="R177" i="23"/>
  <c r="X177" i="23"/>
  <c r="Y177" i="23"/>
  <c r="Z177" i="23"/>
  <c r="AA177" i="23"/>
  <c r="I178" i="23"/>
  <c r="J178" i="23"/>
  <c r="Q178" i="23"/>
  <c r="R178" i="23"/>
  <c r="X178" i="23"/>
  <c r="Y178" i="23"/>
  <c r="Z178" i="23"/>
  <c r="AA178" i="23"/>
  <c r="I179" i="23"/>
  <c r="J179" i="23"/>
  <c r="Q179" i="23"/>
  <c r="R179" i="23"/>
  <c r="X179" i="23"/>
  <c r="Y179" i="23"/>
  <c r="Z179" i="23"/>
  <c r="AA179" i="23"/>
  <c r="I180" i="23"/>
  <c r="J180" i="23"/>
  <c r="Q180" i="23"/>
  <c r="R180" i="23"/>
  <c r="X180" i="23"/>
  <c r="Y180" i="23"/>
  <c r="Z180" i="23"/>
  <c r="AA180" i="23"/>
  <c r="I181" i="23"/>
  <c r="J181" i="23"/>
  <c r="Q181" i="23"/>
  <c r="R181" i="23"/>
  <c r="X181" i="23"/>
  <c r="Y181" i="23"/>
  <c r="Z181" i="23"/>
  <c r="AA181" i="23"/>
  <c r="I182" i="23"/>
  <c r="J182" i="23"/>
  <c r="Q182" i="23"/>
  <c r="R182" i="23"/>
  <c r="X182" i="23"/>
  <c r="Y182" i="23"/>
  <c r="Z182" i="23"/>
  <c r="AA182" i="23"/>
  <c r="I183" i="23"/>
  <c r="J183" i="23"/>
  <c r="Q183" i="23"/>
  <c r="R183" i="23"/>
  <c r="X183" i="23"/>
  <c r="Y183" i="23"/>
  <c r="Z183" i="23"/>
  <c r="AA183" i="23"/>
  <c r="I184" i="23"/>
  <c r="J184" i="23"/>
  <c r="Q184" i="23"/>
  <c r="R184" i="23"/>
  <c r="X184" i="23"/>
  <c r="Y184" i="23"/>
  <c r="Z184" i="23"/>
  <c r="AA184" i="23"/>
  <c r="I185" i="23"/>
  <c r="J185" i="23"/>
  <c r="Q185" i="23"/>
  <c r="R185" i="23"/>
  <c r="X185" i="23"/>
  <c r="Y185" i="23"/>
  <c r="Z185" i="23"/>
  <c r="AA185" i="23"/>
  <c r="I186" i="23"/>
  <c r="J186" i="23"/>
  <c r="Q186" i="23"/>
  <c r="R186" i="23"/>
  <c r="X186" i="23"/>
  <c r="Y186" i="23"/>
  <c r="Z186" i="23"/>
  <c r="AA186" i="23"/>
  <c r="I187" i="23"/>
  <c r="J187" i="23"/>
  <c r="Q187" i="23"/>
  <c r="R187" i="23"/>
  <c r="X187" i="23"/>
  <c r="Y187" i="23"/>
  <c r="Z187" i="23"/>
  <c r="AA187" i="23"/>
  <c r="I188" i="23"/>
  <c r="J188" i="23"/>
  <c r="Q188" i="23"/>
  <c r="R188" i="23"/>
  <c r="X188" i="23"/>
  <c r="Y188" i="23"/>
  <c r="Z188" i="23"/>
  <c r="AA188" i="23"/>
  <c r="I189" i="23"/>
  <c r="J189" i="23"/>
  <c r="Q189" i="23"/>
  <c r="R189" i="23"/>
  <c r="X189" i="23"/>
  <c r="Y189" i="23"/>
  <c r="Z189" i="23"/>
  <c r="AA189" i="23"/>
  <c r="I190" i="23"/>
  <c r="J190" i="23"/>
  <c r="Q190" i="23"/>
  <c r="R190" i="23"/>
  <c r="X190" i="23"/>
  <c r="Y190" i="23"/>
  <c r="Z190" i="23"/>
  <c r="AA190" i="23"/>
  <c r="I191" i="23"/>
  <c r="J191" i="23"/>
  <c r="Q191" i="23"/>
  <c r="R191" i="23"/>
  <c r="X191" i="23"/>
  <c r="Y191" i="23"/>
  <c r="Z191" i="23"/>
  <c r="AA191" i="23"/>
  <c r="I192" i="23"/>
  <c r="J192" i="23"/>
  <c r="Q192" i="23"/>
  <c r="R192" i="23"/>
  <c r="X192" i="23"/>
  <c r="Y192" i="23"/>
  <c r="Z192" i="23"/>
  <c r="AA192" i="23"/>
  <c r="I193" i="23"/>
  <c r="J193" i="23"/>
  <c r="Q193" i="23"/>
  <c r="R193" i="23"/>
  <c r="X193" i="23"/>
  <c r="Y193" i="23"/>
  <c r="Z193" i="23"/>
  <c r="AA193" i="23"/>
  <c r="I194" i="23"/>
  <c r="J194" i="23"/>
  <c r="Q194" i="23"/>
  <c r="R194" i="23"/>
  <c r="X194" i="23"/>
  <c r="Y194" i="23"/>
  <c r="Z194" i="23"/>
  <c r="AA194" i="23"/>
  <c r="I195" i="23"/>
  <c r="J195" i="23"/>
  <c r="Q195" i="23"/>
  <c r="R195" i="23"/>
  <c r="X195" i="23"/>
  <c r="Y195" i="23"/>
  <c r="Z195" i="23"/>
  <c r="AA195" i="23"/>
  <c r="I196" i="23"/>
  <c r="Q196" i="23"/>
  <c r="X196" i="23"/>
  <c r="Z196" i="23"/>
  <c r="AA196" i="23" s="1"/>
  <c r="I197" i="23"/>
  <c r="J197" i="23"/>
  <c r="Q197" i="23"/>
  <c r="R197" i="23" s="1"/>
  <c r="X197" i="23"/>
  <c r="Y197" i="23"/>
  <c r="Z197" i="23"/>
  <c r="AA197" i="23" s="1"/>
  <c r="I198" i="23"/>
  <c r="J198" i="23"/>
  <c r="Q198" i="23"/>
  <c r="X198" i="23"/>
  <c r="Y198" i="23"/>
  <c r="I199" i="23"/>
  <c r="J199" i="23"/>
  <c r="Q199" i="23"/>
  <c r="R199" i="23" s="1"/>
  <c r="X199" i="23"/>
  <c r="Y199" i="23"/>
  <c r="Z199" i="23"/>
  <c r="AA199" i="23" s="1"/>
  <c r="I200" i="23"/>
  <c r="J200" i="23"/>
  <c r="Q200" i="23"/>
  <c r="X200" i="23"/>
  <c r="Y200" i="23"/>
  <c r="D201" i="23"/>
  <c r="I201" i="23"/>
  <c r="J201" i="23" s="1"/>
  <c r="Q201" i="23"/>
  <c r="R201" i="23"/>
  <c r="S201" i="23"/>
  <c r="X201" i="23" s="1"/>
  <c r="I202" i="23"/>
  <c r="J202" i="23" s="1"/>
  <c r="Q202" i="23"/>
  <c r="R202" i="23"/>
  <c r="X202" i="23"/>
  <c r="I203" i="23"/>
  <c r="J203" i="23" s="1"/>
  <c r="Q203" i="23"/>
  <c r="R203" i="23"/>
  <c r="X203" i="23"/>
  <c r="I204" i="23"/>
  <c r="J204" i="23" s="1"/>
  <c r="Q204" i="23"/>
  <c r="R204" i="23"/>
  <c r="X204" i="23"/>
  <c r="I205" i="23"/>
  <c r="J205" i="23" s="1"/>
  <c r="Q205" i="23"/>
  <c r="R205" i="23"/>
  <c r="X205" i="23"/>
  <c r="I206" i="23"/>
  <c r="J206" i="23" s="1"/>
  <c r="Q206" i="23"/>
  <c r="R206" i="23"/>
  <c r="X206" i="23"/>
  <c r="D207" i="23"/>
  <c r="E207" i="23"/>
  <c r="F207" i="23"/>
  <c r="G207" i="23"/>
  <c r="H207" i="23"/>
  <c r="L207" i="23"/>
  <c r="M207" i="23"/>
  <c r="N207" i="23"/>
  <c r="O207" i="23"/>
  <c r="P207" i="23"/>
  <c r="S207" i="23"/>
  <c r="T207" i="23"/>
  <c r="U207" i="23"/>
  <c r="V207" i="23"/>
  <c r="W207" i="23"/>
  <c r="W354" i="23" s="1"/>
  <c r="I208" i="23"/>
  <c r="J208" i="23"/>
  <c r="Q208" i="23"/>
  <c r="R208" i="23"/>
  <c r="X208" i="23"/>
  <c r="Z208" i="23" s="1"/>
  <c r="Y208" i="23"/>
  <c r="I209" i="23"/>
  <c r="J209" i="23"/>
  <c r="Q209" i="23"/>
  <c r="R209" i="23" s="1"/>
  <c r="X209" i="23"/>
  <c r="Y209" i="23"/>
  <c r="Z209" i="23"/>
  <c r="AA209" i="23" s="1"/>
  <c r="I210" i="23"/>
  <c r="J210" i="23"/>
  <c r="Q210" i="23"/>
  <c r="X210" i="23"/>
  <c r="Y210" i="23"/>
  <c r="I211" i="23"/>
  <c r="J211" i="23"/>
  <c r="Q211" i="23"/>
  <c r="R211" i="23" s="1"/>
  <c r="X211" i="23"/>
  <c r="Y211" i="23"/>
  <c r="Z211" i="23"/>
  <c r="AA211" i="23" s="1"/>
  <c r="I212" i="23"/>
  <c r="J212" i="23"/>
  <c r="Q212" i="23"/>
  <c r="X212" i="23"/>
  <c r="Y212" i="23"/>
  <c r="X213" i="23"/>
  <c r="Y213" i="23"/>
  <c r="Z213" i="23"/>
  <c r="AA213" i="23" s="1"/>
  <c r="I214" i="23"/>
  <c r="J214" i="23"/>
  <c r="Q214" i="23"/>
  <c r="R214" i="23" s="1"/>
  <c r="X214" i="23"/>
  <c r="Y214" i="23"/>
  <c r="Z214" i="23"/>
  <c r="AA214" i="23" s="1"/>
  <c r="I215" i="23"/>
  <c r="J215" i="23"/>
  <c r="Q215" i="23"/>
  <c r="R215" i="23" s="1"/>
  <c r="X215" i="23"/>
  <c r="Y215" i="23"/>
  <c r="X216" i="23"/>
  <c r="Z216" i="23"/>
  <c r="AA216" i="23" s="1"/>
  <c r="X217" i="23"/>
  <c r="Y217" i="23"/>
  <c r="Z217" i="23"/>
  <c r="AA217" i="23" s="1"/>
  <c r="I218" i="23"/>
  <c r="J218" i="23"/>
  <c r="Q218" i="23"/>
  <c r="R218" i="23" s="1"/>
  <c r="X218" i="23"/>
  <c r="Y218" i="23"/>
  <c r="I219" i="23"/>
  <c r="J219" i="23"/>
  <c r="Q219" i="23"/>
  <c r="R219" i="23" s="1"/>
  <c r="X219" i="23"/>
  <c r="Y219" i="23"/>
  <c r="I220" i="23"/>
  <c r="J220" i="23"/>
  <c r="Q220" i="23"/>
  <c r="R220" i="23" s="1"/>
  <c r="X220" i="23"/>
  <c r="Y220" i="23"/>
  <c r="I221" i="23"/>
  <c r="J221" i="23"/>
  <c r="Q221" i="23"/>
  <c r="R221" i="23" s="1"/>
  <c r="X221" i="23"/>
  <c r="Y221" i="23"/>
  <c r="I222" i="23"/>
  <c r="J222" i="23"/>
  <c r="Q222" i="23"/>
  <c r="R222" i="23" s="1"/>
  <c r="X222" i="23"/>
  <c r="Y222" i="23"/>
  <c r="I223" i="23"/>
  <c r="J223" i="23"/>
  <c r="Q223" i="23"/>
  <c r="R223" i="23" s="1"/>
  <c r="X223" i="23"/>
  <c r="Y223" i="23"/>
  <c r="I224" i="23"/>
  <c r="J224" i="23"/>
  <c r="Q224" i="23"/>
  <c r="R224" i="23" s="1"/>
  <c r="X224" i="23"/>
  <c r="Y224" i="23"/>
  <c r="I225" i="23"/>
  <c r="J225" i="23"/>
  <c r="Q225" i="23"/>
  <c r="R225" i="23" s="1"/>
  <c r="X225" i="23"/>
  <c r="Y225" i="23"/>
  <c r="I226" i="23"/>
  <c r="J226" i="23"/>
  <c r="Q226" i="23"/>
  <c r="R226" i="23" s="1"/>
  <c r="X226" i="23"/>
  <c r="Y226" i="23"/>
  <c r="I227" i="23"/>
  <c r="J227" i="23"/>
  <c r="Q227" i="23"/>
  <c r="R227" i="23" s="1"/>
  <c r="X227" i="23"/>
  <c r="Y227" i="23"/>
  <c r="I228" i="23"/>
  <c r="J228" i="23"/>
  <c r="Q228" i="23"/>
  <c r="R228" i="23" s="1"/>
  <c r="X228" i="23"/>
  <c r="Y228" i="23"/>
  <c r="I229" i="23"/>
  <c r="J229" i="23"/>
  <c r="Q229" i="23"/>
  <c r="R229" i="23" s="1"/>
  <c r="X229" i="23"/>
  <c r="Y229" i="23"/>
  <c r="I230" i="23"/>
  <c r="J230" i="23"/>
  <c r="Q230" i="23"/>
  <c r="R230" i="23" s="1"/>
  <c r="X230" i="23"/>
  <c r="Y230" i="23"/>
  <c r="I231" i="23"/>
  <c r="J231" i="23"/>
  <c r="Q231" i="23"/>
  <c r="R231" i="23" s="1"/>
  <c r="X231" i="23"/>
  <c r="Y231" i="23"/>
  <c r="I232" i="23"/>
  <c r="J232" i="23"/>
  <c r="Q232" i="23"/>
  <c r="R232" i="23" s="1"/>
  <c r="X232" i="23"/>
  <c r="Y232" i="23"/>
  <c r="I233" i="23"/>
  <c r="J233" i="23"/>
  <c r="Q233" i="23"/>
  <c r="R233" i="23" s="1"/>
  <c r="X233" i="23"/>
  <c r="Y233" i="23"/>
  <c r="I234" i="23"/>
  <c r="J234" i="23"/>
  <c r="Q234" i="23"/>
  <c r="R234" i="23" s="1"/>
  <c r="X234" i="23"/>
  <c r="Y234" i="23"/>
  <c r="I235" i="23"/>
  <c r="J235" i="23"/>
  <c r="Q235" i="23"/>
  <c r="R235" i="23" s="1"/>
  <c r="X235" i="23"/>
  <c r="Y235" i="23"/>
  <c r="I236" i="23"/>
  <c r="J236" i="23"/>
  <c r="Q236" i="23"/>
  <c r="R236" i="23" s="1"/>
  <c r="X236" i="23"/>
  <c r="Y236" i="23"/>
  <c r="I237" i="23"/>
  <c r="J237" i="23"/>
  <c r="Q237" i="23"/>
  <c r="R237" i="23" s="1"/>
  <c r="X237" i="23"/>
  <c r="Y237" i="23"/>
  <c r="D238" i="23"/>
  <c r="I238" i="23"/>
  <c r="J238" i="23"/>
  <c r="Q238" i="23"/>
  <c r="R238" i="23" s="1"/>
  <c r="X238" i="23"/>
  <c r="Y238" i="23"/>
  <c r="Z238" i="23"/>
  <c r="AA238" i="23" s="1"/>
  <c r="I239" i="23"/>
  <c r="J239" i="23"/>
  <c r="Q239" i="23"/>
  <c r="R239" i="23" s="1"/>
  <c r="X239" i="23"/>
  <c r="Y239" i="23"/>
  <c r="I240" i="23"/>
  <c r="J240" i="23"/>
  <c r="Q240" i="23"/>
  <c r="R240" i="23" s="1"/>
  <c r="X240" i="23"/>
  <c r="Y240" i="23"/>
  <c r="Z240" i="23"/>
  <c r="AA240" i="23" s="1"/>
  <c r="I241" i="23"/>
  <c r="J241" i="23"/>
  <c r="K241" i="23"/>
  <c r="Q241" i="23" s="1"/>
  <c r="R241" i="23" s="1"/>
  <c r="X241" i="23"/>
  <c r="I242" i="23"/>
  <c r="J242" i="23"/>
  <c r="Q242" i="23"/>
  <c r="R242" i="23"/>
  <c r="X242" i="23"/>
  <c r="Z242" i="23" s="1"/>
  <c r="AA242" i="23" s="1"/>
  <c r="Y242" i="23"/>
  <c r="I243" i="23"/>
  <c r="Q243" i="23"/>
  <c r="R243" i="23"/>
  <c r="X243" i="23"/>
  <c r="I244" i="23"/>
  <c r="J244" i="23"/>
  <c r="Q244" i="23"/>
  <c r="R244" i="23"/>
  <c r="X244" i="23"/>
  <c r="Z244" i="23" s="1"/>
  <c r="AA244" i="23" s="1"/>
  <c r="Y244" i="23"/>
  <c r="I245" i="23"/>
  <c r="J245" i="23" s="1"/>
  <c r="Q245" i="23"/>
  <c r="R245" i="23"/>
  <c r="X245" i="23"/>
  <c r="I246" i="23"/>
  <c r="J246" i="23"/>
  <c r="Q246" i="23"/>
  <c r="R246" i="23"/>
  <c r="X246" i="23"/>
  <c r="Z246" i="23" s="1"/>
  <c r="AA246" i="23" s="1"/>
  <c r="Y246" i="23"/>
  <c r="I247" i="23"/>
  <c r="J247" i="23" s="1"/>
  <c r="Q247" i="23"/>
  <c r="R247" i="23"/>
  <c r="X247" i="23"/>
  <c r="I248" i="23"/>
  <c r="J248" i="23"/>
  <c r="Q248" i="23"/>
  <c r="R248" i="23"/>
  <c r="X248" i="23"/>
  <c r="Z248" i="23" s="1"/>
  <c r="AA248" i="23" s="1"/>
  <c r="Y248" i="23"/>
  <c r="I249" i="23"/>
  <c r="J249" i="23" s="1"/>
  <c r="Q249" i="23"/>
  <c r="R249" i="23"/>
  <c r="X249" i="23"/>
  <c r="I250" i="23"/>
  <c r="J250" i="23"/>
  <c r="Q250" i="23"/>
  <c r="R250" i="23"/>
  <c r="X250" i="23"/>
  <c r="Z250" i="23" s="1"/>
  <c r="AA250" i="23" s="1"/>
  <c r="Y250" i="23"/>
  <c r="I251" i="23"/>
  <c r="J251" i="23" s="1"/>
  <c r="Q251" i="23"/>
  <c r="R251" i="23"/>
  <c r="X251" i="23"/>
  <c r="I252" i="23"/>
  <c r="J252" i="23"/>
  <c r="Q252" i="23"/>
  <c r="R252" i="23"/>
  <c r="X252" i="23"/>
  <c r="Z252" i="23" s="1"/>
  <c r="AA252" i="23" s="1"/>
  <c r="Y252" i="23"/>
  <c r="I253" i="23"/>
  <c r="J253" i="23" s="1"/>
  <c r="Q253" i="23"/>
  <c r="R253" i="23"/>
  <c r="X253" i="23"/>
  <c r="I254" i="23"/>
  <c r="J254" i="23"/>
  <c r="Q254" i="23"/>
  <c r="R254" i="23"/>
  <c r="X254" i="23"/>
  <c r="Z254" i="23" s="1"/>
  <c r="AA254" i="23" s="1"/>
  <c r="Y254" i="23"/>
  <c r="I255" i="23"/>
  <c r="J255" i="23" s="1"/>
  <c r="Q255" i="23"/>
  <c r="R255" i="23"/>
  <c r="X255" i="23"/>
  <c r="I256" i="23"/>
  <c r="J256" i="23"/>
  <c r="Q256" i="23"/>
  <c r="R256" i="23"/>
  <c r="X256" i="23"/>
  <c r="Z256" i="23" s="1"/>
  <c r="AA256" i="23" s="1"/>
  <c r="Y256" i="23"/>
  <c r="I257" i="23"/>
  <c r="J257" i="23" s="1"/>
  <c r="Q257" i="23"/>
  <c r="R257" i="23"/>
  <c r="X257" i="23"/>
  <c r="I258" i="23"/>
  <c r="J258" i="23"/>
  <c r="Q258" i="23"/>
  <c r="R258" i="23"/>
  <c r="X258" i="23"/>
  <c r="Z258" i="23" s="1"/>
  <c r="AA258" i="23" s="1"/>
  <c r="Y258" i="23"/>
  <c r="I259" i="23"/>
  <c r="J259" i="23" s="1"/>
  <c r="Q259" i="23"/>
  <c r="R259" i="23"/>
  <c r="X259" i="23"/>
  <c r="I260" i="23"/>
  <c r="J260" i="23"/>
  <c r="Q260" i="23"/>
  <c r="R260" i="23"/>
  <c r="X260" i="23"/>
  <c r="Z260" i="23" s="1"/>
  <c r="AA260" i="23" s="1"/>
  <c r="Y260" i="23"/>
  <c r="I261" i="23"/>
  <c r="J261" i="23" s="1"/>
  <c r="Q261" i="23"/>
  <c r="R261" i="23"/>
  <c r="X261" i="23"/>
  <c r="I262" i="23"/>
  <c r="J262" i="23"/>
  <c r="Q262" i="23"/>
  <c r="R262" i="23"/>
  <c r="X262" i="23"/>
  <c r="Z262" i="23" s="1"/>
  <c r="AA262" i="23" s="1"/>
  <c r="Y262" i="23"/>
  <c r="I263" i="23"/>
  <c r="J263" i="23" s="1"/>
  <c r="K263" i="23"/>
  <c r="Q263" i="23"/>
  <c r="R263" i="23"/>
  <c r="X263" i="23"/>
  <c r="I264" i="23"/>
  <c r="J264" i="23" s="1"/>
  <c r="Q264" i="23"/>
  <c r="R264" i="23"/>
  <c r="X264" i="23"/>
  <c r="I265" i="23"/>
  <c r="J265" i="23" s="1"/>
  <c r="Q265" i="23"/>
  <c r="R265" i="23"/>
  <c r="X265" i="23"/>
  <c r="I266" i="23"/>
  <c r="J266" i="23" s="1"/>
  <c r="Q266" i="23"/>
  <c r="R266" i="23"/>
  <c r="X266" i="23"/>
  <c r="I267" i="23"/>
  <c r="J267" i="23" s="1"/>
  <c r="K267" i="23"/>
  <c r="Q267" i="23"/>
  <c r="R267" i="23" s="1"/>
  <c r="X267" i="23"/>
  <c r="Y267" i="23"/>
  <c r="I268" i="23"/>
  <c r="J268" i="23"/>
  <c r="Q268" i="23"/>
  <c r="R268" i="23" s="1"/>
  <c r="X268" i="23"/>
  <c r="Y268" i="23"/>
  <c r="I269" i="23"/>
  <c r="J269" i="23"/>
  <c r="Q269" i="23"/>
  <c r="S269" i="23"/>
  <c r="X269" i="23"/>
  <c r="Y269" i="23"/>
  <c r="I270" i="23"/>
  <c r="J270" i="23"/>
  <c r="Q270" i="23"/>
  <c r="X270" i="23"/>
  <c r="Y270" i="23"/>
  <c r="I271" i="23"/>
  <c r="J271" i="23"/>
  <c r="Q271" i="23"/>
  <c r="R271" i="23" s="1"/>
  <c r="X271" i="23"/>
  <c r="Y271" i="23"/>
  <c r="Z271" i="23"/>
  <c r="AA271" i="23" s="1"/>
  <c r="I272" i="23"/>
  <c r="J272" i="23"/>
  <c r="Q272" i="23"/>
  <c r="X272" i="23"/>
  <c r="Y272" i="23"/>
  <c r="I273" i="23"/>
  <c r="J273" i="23"/>
  <c r="Q273" i="23"/>
  <c r="R273" i="23" s="1"/>
  <c r="X273" i="23"/>
  <c r="Y273" i="23"/>
  <c r="Z273" i="23"/>
  <c r="AA273" i="23" s="1"/>
  <c r="I274" i="23"/>
  <c r="J274" i="23"/>
  <c r="Q274" i="23"/>
  <c r="X274" i="23"/>
  <c r="Y274" i="23"/>
  <c r="I275" i="23"/>
  <c r="J275" i="23"/>
  <c r="Q275" i="23"/>
  <c r="R275" i="23" s="1"/>
  <c r="X275" i="23"/>
  <c r="Z275" i="23" s="1"/>
  <c r="AA275" i="23" s="1"/>
  <c r="Y275" i="23"/>
  <c r="I276" i="23"/>
  <c r="J276" i="23"/>
  <c r="Q276" i="23"/>
  <c r="X276" i="23"/>
  <c r="Y276" i="23" s="1"/>
  <c r="I277" i="23"/>
  <c r="J277" i="23" s="1"/>
  <c r="Q277" i="23"/>
  <c r="R277" i="23" s="1"/>
  <c r="X277" i="23"/>
  <c r="Y277" i="23"/>
  <c r="I278" i="23"/>
  <c r="J278" i="23"/>
  <c r="Q278" i="23"/>
  <c r="X278" i="23"/>
  <c r="Y278" i="23" s="1"/>
  <c r="I279" i="23"/>
  <c r="J279" i="23" s="1"/>
  <c r="Q279" i="23"/>
  <c r="R279" i="23" s="1"/>
  <c r="X279" i="23"/>
  <c r="Y279" i="23"/>
  <c r="I280" i="23"/>
  <c r="J280" i="23"/>
  <c r="Q280" i="23"/>
  <c r="X280" i="23"/>
  <c r="Y280" i="23" s="1"/>
  <c r="I281" i="23"/>
  <c r="J281" i="23" s="1"/>
  <c r="Q281" i="23"/>
  <c r="R281" i="23" s="1"/>
  <c r="X281" i="23"/>
  <c r="Y281" i="23"/>
  <c r="I282" i="23"/>
  <c r="J282" i="23"/>
  <c r="Q282" i="23"/>
  <c r="X282" i="23"/>
  <c r="Y282" i="23" s="1"/>
  <c r="I283" i="23"/>
  <c r="J283" i="23" s="1"/>
  <c r="Q283" i="23"/>
  <c r="R283" i="23" s="1"/>
  <c r="X283" i="23"/>
  <c r="Y283" i="23"/>
  <c r="I284" i="23"/>
  <c r="J284" i="23"/>
  <c r="Q284" i="23"/>
  <c r="X284" i="23"/>
  <c r="Y284" i="23" s="1"/>
  <c r="I285" i="23"/>
  <c r="Q285" i="23"/>
  <c r="X285" i="23"/>
  <c r="I286" i="23"/>
  <c r="J286" i="23" s="1"/>
  <c r="Q286" i="23"/>
  <c r="R286" i="23"/>
  <c r="X286" i="23"/>
  <c r="I287" i="23"/>
  <c r="J287" i="23"/>
  <c r="Q287" i="23"/>
  <c r="R287" i="23"/>
  <c r="X287" i="23"/>
  <c r="Z287" i="23" s="1"/>
  <c r="AA287" i="23" s="1"/>
  <c r="Y287" i="23"/>
  <c r="I288" i="23"/>
  <c r="J288" i="23"/>
  <c r="Q288" i="23"/>
  <c r="R288" i="23"/>
  <c r="X288" i="23"/>
  <c r="Z288" i="23" s="1"/>
  <c r="Y288" i="23"/>
  <c r="AA288" i="23"/>
  <c r="I289" i="23"/>
  <c r="J289" i="23" s="1"/>
  <c r="Q289" i="23"/>
  <c r="R289" i="23"/>
  <c r="X289" i="23"/>
  <c r="Z289" i="23" s="1"/>
  <c r="AA289" i="23"/>
  <c r="I290" i="23"/>
  <c r="Q290" i="23"/>
  <c r="S290" i="23"/>
  <c r="X290" i="23"/>
  <c r="Z290" i="23"/>
  <c r="AA290" i="23" s="1"/>
  <c r="I291" i="23"/>
  <c r="J291" i="23"/>
  <c r="Q291" i="23"/>
  <c r="R291" i="23" s="1"/>
  <c r="X291" i="23"/>
  <c r="Y291" i="23"/>
  <c r="I292" i="23"/>
  <c r="Q292" i="23"/>
  <c r="X292" i="23"/>
  <c r="Z292" i="23" s="1"/>
  <c r="AA292" i="23" s="1"/>
  <c r="I293" i="23"/>
  <c r="J293" i="23"/>
  <c r="Q293" i="23"/>
  <c r="X293" i="23"/>
  <c r="Y293" i="23" s="1"/>
  <c r="I294" i="23"/>
  <c r="J294" i="23" s="1"/>
  <c r="Q294" i="23"/>
  <c r="R294" i="23" s="1"/>
  <c r="X294" i="23"/>
  <c r="Y294" i="23"/>
  <c r="I295" i="23"/>
  <c r="J295" i="23"/>
  <c r="Q295" i="23"/>
  <c r="X295" i="23"/>
  <c r="Y295" i="23" s="1"/>
  <c r="I296" i="23"/>
  <c r="J296" i="23" s="1"/>
  <c r="Q296" i="23"/>
  <c r="R296" i="23" s="1"/>
  <c r="X296" i="23"/>
  <c r="Y296" i="23"/>
  <c r="I297" i="23"/>
  <c r="J297" i="23"/>
  <c r="Q297" i="23"/>
  <c r="X297" i="23"/>
  <c r="Y297" i="23" s="1"/>
  <c r="I298" i="23"/>
  <c r="J298" i="23" s="1"/>
  <c r="Q298" i="23"/>
  <c r="R298" i="23" s="1"/>
  <c r="X298" i="23"/>
  <c r="Y298" i="23"/>
  <c r="I299" i="23"/>
  <c r="J299" i="23"/>
  <c r="Q299" i="23"/>
  <c r="X299" i="23"/>
  <c r="Y299" i="23" s="1"/>
  <c r="I300" i="23"/>
  <c r="J300" i="23" s="1"/>
  <c r="Q300" i="23"/>
  <c r="R300" i="23" s="1"/>
  <c r="X300" i="23"/>
  <c r="Y300" i="23"/>
  <c r="I301" i="23"/>
  <c r="J301" i="23"/>
  <c r="Q301" i="23"/>
  <c r="X301" i="23"/>
  <c r="Y301" i="23" s="1"/>
  <c r="I302" i="23"/>
  <c r="J302" i="23" s="1"/>
  <c r="Q302" i="23"/>
  <c r="R302" i="23" s="1"/>
  <c r="X302" i="23"/>
  <c r="Y302" i="23"/>
  <c r="I303" i="23"/>
  <c r="J303" i="23"/>
  <c r="Q303" i="23"/>
  <c r="X303" i="23"/>
  <c r="Y303" i="23" s="1"/>
  <c r="I304" i="23"/>
  <c r="J304" i="23" s="1"/>
  <c r="Q304" i="23"/>
  <c r="Z304" i="23" s="1"/>
  <c r="R304" i="23"/>
  <c r="X304" i="23"/>
  <c r="Y304" i="23" s="1"/>
  <c r="AA304" i="23"/>
  <c r="I305" i="23"/>
  <c r="J305" i="23" s="1"/>
  <c r="Q305" i="23"/>
  <c r="Z305" i="23" s="1"/>
  <c r="AA305" i="23" s="1"/>
  <c r="R305" i="23"/>
  <c r="X305" i="23"/>
  <c r="Y305" i="23" s="1"/>
  <c r="I306" i="23"/>
  <c r="J306" i="23" s="1"/>
  <c r="Q306" i="23"/>
  <c r="Z306" i="23" s="1"/>
  <c r="AA306" i="23" s="1"/>
  <c r="R306" i="23"/>
  <c r="X306" i="23"/>
  <c r="Y306" i="23" s="1"/>
  <c r="I307" i="23"/>
  <c r="J307" i="23" s="1"/>
  <c r="Q307" i="23"/>
  <c r="R307" i="23"/>
  <c r="X307" i="23"/>
  <c r="Y307" i="23" s="1"/>
  <c r="Z307" i="23"/>
  <c r="AA307" i="23"/>
  <c r="I308" i="23"/>
  <c r="J308" i="23" s="1"/>
  <c r="Q308" i="23"/>
  <c r="Z308" i="23" s="1"/>
  <c r="AA308" i="23" s="1"/>
  <c r="R308" i="23"/>
  <c r="X308" i="23"/>
  <c r="Y308" i="23" s="1"/>
  <c r="I309" i="23"/>
  <c r="J309" i="23" s="1"/>
  <c r="Q309" i="23"/>
  <c r="Z309" i="23" s="1"/>
  <c r="AA309" i="23" s="1"/>
  <c r="R309" i="23"/>
  <c r="X309" i="23"/>
  <c r="Y309" i="23" s="1"/>
  <c r="I310" i="23"/>
  <c r="J310" i="23" s="1"/>
  <c r="Q310" i="23"/>
  <c r="Z310" i="23" s="1"/>
  <c r="AA310" i="23" s="1"/>
  <c r="R310" i="23"/>
  <c r="X310" i="23"/>
  <c r="Y310" i="23" s="1"/>
  <c r="I311" i="23"/>
  <c r="J311" i="23" s="1"/>
  <c r="Q311" i="23"/>
  <c r="Z311" i="23" s="1"/>
  <c r="R311" i="23"/>
  <c r="X311" i="23"/>
  <c r="Y311" i="23" s="1"/>
  <c r="AA311" i="23"/>
  <c r="I312" i="23"/>
  <c r="J312" i="23" s="1"/>
  <c r="Q312" i="23"/>
  <c r="R312" i="23"/>
  <c r="X312" i="23"/>
  <c r="Y312" i="23" s="1"/>
  <c r="Z312" i="23"/>
  <c r="AA312" i="23"/>
  <c r="I313" i="23"/>
  <c r="J313" i="23" s="1"/>
  <c r="Q313" i="23"/>
  <c r="Z313" i="23" s="1"/>
  <c r="AA313" i="23" s="1"/>
  <c r="R313" i="23"/>
  <c r="X313" i="23"/>
  <c r="Y313" i="23" s="1"/>
  <c r="I314" i="23"/>
  <c r="J314" i="23" s="1"/>
  <c r="Q314" i="23"/>
  <c r="Z314" i="23" s="1"/>
  <c r="R314" i="23"/>
  <c r="X314" i="23"/>
  <c r="Y314" i="23" s="1"/>
  <c r="AA314" i="23"/>
  <c r="X315" i="23"/>
  <c r="Y315" i="23" s="1"/>
  <c r="Z315" i="23"/>
  <c r="AA315" i="23"/>
  <c r="X316" i="23"/>
  <c r="Y316" i="23" s="1"/>
  <c r="Z316" i="23"/>
  <c r="AA316" i="23"/>
  <c r="D317" i="23"/>
  <c r="E317" i="23"/>
  <c r="F317" i="23"/>
  <c r="G317" i="23"/>
  <c r="H317" i="23"/>
  <c r="K317" i="23"/>
  <c r="L317" i="23"/>
  <c r="M317" i="23"/>
  <c r="N317" i="23"/>
  <c r="O317" i="23"/>
  <c r="P317" i="23"/>
  <c r="S317" i="23"/>
  <c r="T317" i="23"/>
  <c r="U317" i="23"/>
  <c r="V317" i="23"/>
  <c r="W317" i="23"/>
  <c r="X318" i="23"/>
  <c r="Y318" i="23" s="1"/>
  <c r="I319" i="23"/>
  <c r="J319" i="23"/>
  <c r="Q319" i="23"/>
  <c r="X319" i="23"/>
  <c r="Y319" i="23"/>
  <c r="I320" i="23"/>
  <c r="J320" i="23"/>
  <c r="Q320" i="23"/>
  <c r="R320" i="23" s="1"/>
  <c r="X320" i="23"/>
  <c r="Y320" i="23"/>
  <c r="I321" i="23"/>
  <c r="J321" i="23"/>
  <c r="Q321" i="23"/>
  <c r="R321" i="23" s="1"/>
  <c r="X321" i="23"/>
  <c r="Y321" i="23"/>
  <c r="I322" i="23"/>
  <c r="Q322" i="23"/>
  <c r="X322" i="23"/>
  <c r="I323" i="23"/>
  <c r="I344" i="23" s="1"/>
  <c r="J323" i="23"/>
  <c r="Q323" i="23"/>
  <c r="R323" i="23" s="1"/>
  <c r="X323" i="23"/>
  <c r="Z323" i="23" s="1"/>
  <c r="AA323" i="23" s="1"/>
  <c r="Y323" i="23"/>
  <c r="I324" i="23"/>
  <c r="J324" i="23"/>
  <c r="Q324" i="23"/>
  <c r="R324" i="23" s="1"/>
  <c r="X324" i="23"/>
  <c r="Z324" i="23" s="1"/>
  <c r="AA324" i="23" s="1"/>
  <c r="Y324" i="23"/>
  <c r="I325" i="23"/>
  <c r="J325" i="23"/>
  <c r="Q325" i="23"/>
  <c r="R325" i="23" s="1"/>
  <c r="X325" i="23"/>
  <c r="Z325" i="23" s="1"/>
  <c r="AA325" i="23" s="1"/>
  <c r="Y325" i="23"/>
  <c r="I326" i="23"/>
  <c r="J326" i="23"/>
  <c r="Q326" i="23"/>
  <c r="R326" i="23" s="1"/>
  <c r="X326" i="23"/>
  <c r="Z326" i="23" s="1"/>
  <c r="AA326" i="23" s="1"/>
  <c r="Y326" i="23"/>
  <c r="I327" i="23"/>
  <c r="J327" i="23"/>
  <c r="Q327" i="23"/>
  <c r="R327" i="23" s="1"/>
  <c r="X327" i="23"/>
  <c r="Z327" i="23" s="1"/>
  <c r="AA327" i="23" s="1"/>
  <c r="Y327" i="23"/>
  <c r="I328" i="23"/>
  <c r="J328" i="23"/>
  <c r="Q328" i="23"/>
  <c r="R328" i="23" s="1"/>
  <c r="X328" i="23"/>
  <c r="Z328" i="23" s="1"/>
  <c r="AA328" i="23" s="1"/>
  <c r="Y328" i="23"/>
  <c r="I329" i="23"/>
  <c r="J329" i="23"/>
  <c r="Q329" i="23"/>
  <c r="R329" i="23" s="1"/>
  <c r="X329" i="23"/>
  <c r="Z329" i="23" s="1"/>
  <c r="AA329" i="23" s="1"/>
  <c r="Y329" i="23"/>
  <c r="I330" i="23"/>
  <c r="J330" i="23"/>
  <c r="Q330" i="23"/>
  <c r="R330" i="23" s="1"/>
  <c r="X330" i="23"/>
  <c r="Z330" i="23" s="1"/>
  <c r="AA330" i="23" s="1"/>
  <c r="Y330" i="23"/>
  <c r="I331" i="23"/>
  <c r="J331" i="23"/>
  <c r="Q331" i="23"/>
  <c r="R331" i="23" s="1"/>
  <c r="X331" i="23"/>
  <c r="Z331" i="23" s="1"/>
  <c r="AA331" i="23" s="1"/>
  <c r="Y331" i="23"/>
  <c r="I332" i="23"/>
  <c r="J332" i="23"/>
  <c r="Q332" i="23"/>
  <c r="R332" i="23" s="1"/>
  <c r="X332" i="23"/>
  <c r="Z332" i="23" s="1"/>
  <c r="AA332" i="23" s="1"/>
  <c r="Y332" i="23"/>
  <c r="I333" i="23"/>
  <c r="J333" i="23"/>
  <c r="Q333" i="23"/>
  <c r="R333" i="23" s="1"/>
  <c r="X333" i="23"/>
  <c r="Z333" i="23" s="1"/>
  <c r="AA333" i="23" s="1"/>
  <c r="Y333" i="23"/>
  <c r="I334" i="23"/>
  <c r="J334" i="23"/>
  <c r="Q334" i="23"/>
  <c r="R334" i="23" s="1"/>
  <c r="X334" i="23"/>
  <c r="Z334" i="23" s="1"/>
  <c r="AA334" i="23" s="1"/>
  <c r="Y334" i="23"/>
  <c r="I335" i="23"/>
  <c r="J335" i="23"/>
  <c r="Q335" i="23"/>
  <c r="R335" i="23" s="1"/>
  <c r="X335" i="23"/>
  <c r="Z335" i="23" s="1"/>
  <c r="AA335" i="23" s="1"/>
  <c r="Y335" i="23"/>
  <c r="I336" i="23"/>
  <c r="J336" i="23"/>
  <c r="Q336" i="23"/>
  <c r="R336" i="23" s="1"/>
  <c r="X336" i="23"/>
  <c r="Z336" i="23" s="1"/>
  <c r="AA336" i="23" s="1"/>
  <c r="Y336" i="23"/>
  <c r="I337" i="23"/>
  <c r="J337" i="23"/>
  <c r="Q337" i="23"/>
  <c r="R337" i="23" s="1"/>
  <c r="X337" i="23"/>
  <c r="Z337" i="23" s="1"/>
  <c r="AA337" i="23" s="1"/>
  <c r="Y337" i="23"/>
  <c r="I338" i="23"/>
  <c r="J338" i="23"/>
  <c r="Q338" i="23"/>
  <c r="R338" i="23" s="1"/>
  <c r="X338" i="23"/>
  <c r="Z338" i="23" s="1"/>
  <c r="AA338" i="23" s="1"/>
  <c r="Y338" i="23"/>
  <c r="I339" i="23"/>
  <c r="J339" i="23"/>
  <c r="Q339" i="23"/>
  <c r="R339" i="23" s="1"/>
  <c r="X339" i="23"/>
  <c r="Z339" i="23" s="1"/>
  <c r="AA339" i="23" s="1"/>
  <c r="Y339" i="23"/>
  <c r="I340" i="23"/>
  <c r="J340" i="23"/>
  <c r="Q340" i="23"/>
  <c r="R340" i="23" s="1"/>
  <c r="X340" i="23"/>
  <c r="Z340" i="23" s="1"/>
  <c r="AA340" i="23" s="1"/>
  <c r="Y340" i="23"/>
  <c r="Q341" i="23"/>
  <c r="R341" i="23"/>
  <c r="X341" i="23"/>
  <c r="Y341" i="23" s="1"/>
  <c r="Z341" i="23"/>
  <c r="AA341" i="23"/>
  <c r="Q342" i="23"/>
  <c r="R342" i="23" s="1"/>
  <c r="X342" i="23"/>
  <c r="Z342" i="23" s="1"/>
  <c r="AA342" i="23" s="1"/>
  <c r="Y342" i="23"/>
  <c r="Q343" i="23"/>
  <c r="R343" i="23"/>
  <c r="X343" i="23"/>
  <c r="Y343" i="23" s="1"/>
  <c r="Z343" i="23"/>
  <c r="AA343" i="23"/>
  <c r="D344" i="23"/>
  <c r="E344" i="23"/>
  <c r="F344" i="23"/>
  <c r="G344" i="23"/>
  <c r="H344" i="23"/>
  <c r="K344" i="23"/>
  <c r="L344" i="23"/>
  <c r="M344" i="23"/>
  <c r="N344" i="23"/>
  <c r="O344" i="23"/>
  <c r="P344" i="23"/>
  <c r="S344" i="23"/>
  <c r="S354" i="23" s="1"/>
  <c r="T344" i="23"/>
  <c r="U344" i="23"/>
  <c r="V344" i="23"/>
  <c r="W344" i="23"/>
  <c r="I345" i="23"/>
  <c r="J345" i="23"/>
  <c r="Q345" i="23"/>
  <c r="R345" i="23" s="1"/>
  <c r="X345" i="23"/>
  <c r="Y345" i="23"/>
  <c r="I346" i="23"/>
  <c r="J346" i="23" s="1"/>
  <c r="K346" i="23"/>
  <c r="K349" i="23" s="1"/>
  <c r="Q346" i="23"/>
  <c r="X346" i="23"/>
  <c r="Y346" i="23"/>
  <c r="I347" i="23"/>
  <c r="J347" i="23" s="1"/>
  <c r="K347" i="23"/>
  <c r="Q347" i="23"/>
  <c r="R347" i="23"/>
  <c r="X347" i="23"/>
  <c r="Y347" i="23" s="1"/>
  <c r="I348" i="23"/>
  <c r="J348" i="23"/>
  <c r="K348" i="23"/>
  <c r="Q348" i="23" s="1"/>
  <c r="R348" i="23" s="1"/>
  <c r="X348" i="23"/>
  <c r="Y348" i="23" s="1"/>
  <c r="D349" i="23"/>
  <c r="E349" i="23"/>
  <c r="G349" i="23" s="1"/>
  <c r="G354" i="23" s="1"/>
  <c r="F349" i="23"/>
  <c r="L349" i="23"/>
  <c r="M349" i="23"/>
  <c r="M354" i="23" s="1"/>
  <c r="N349" i="23"/>
  <c r="N354" i="23" s="1"/>
  <c r="O349" i="23"/>
  <c r="P349" i="23"/>
  <c r="S349" i="23"/>
  <c r="T349" i="23"/>
  <c r="U349" i="23"/>
  <c r="V349" i="23"/>
  <c r="V354" i="23" s="1"/>
  <c r="W349" i="23"/>
  <c r="X350" i="23"/>
  <c r="Y350" i="23" s="1"/>
  <c r="X351" i="23"/>
  <c r="Y351" i="23"/>
  <c r="X352" i="23"/>
  <c r="S353" i="23"/>
  <c r="T353" i="23"/>
  <c r="T354" i="23" s="1"/>
  <c r="U353" i="23"/>
  <c r="U354" i="23" s="1"/>
  <c r="V353" i="23"/>
  <c r="W353" i="23"/>
  <c r="D354" i="23"/>
  <c r="L354" i="23"/>
  <c r="O354" i="23"/>
  <c r="P354" i="23"/>
  <c r="AA354" i="23"/>
  <c r="K354" i="23" l="1"/>
  <c r="R274" i="23"/>
  <c r="Z274" i="23"/>
  <c r="AA274" i="23" s="1"/>
  <c r="R200" i="23"/>
  <c r="Z200" i="23"/>
  <c r="AA200" i="23" s="1"/>
  <c r="Y134" i="23"/>
  <c r="Z134" i="23"/>
  <c r="AA134" i="23" s="1"/>
  <c r="Z320" i="23"/>
  <c r="AA320" i="23" s="1"/>
  <c r="Z291" i="23"/>
  <c r="AA291" i="23" s="1"/>
  <c r="Z255" i="23"/>
  <c r="AA255" i="23" s="1"/>
  <c r="Y255" i="23"/>
  <c r="Z243" i="23"/>
  <c r="AA243" i="23" s="1"/>
  <c r="Y243" i="23"/>
  <c r="Z231" i="23"/>
  <c r="AA231" i="23" s="1"/>
  <c r="Z227" i="23"/>
  <c r="AA227" i="23" s="1"/>
  <c r="Z223" i="23"/>
  <c r="AA223" i="23" s="1"/>
  <c r="Z219" i="23"/>
  <c r="AA219" i="23" s="1"/>
  <c r="R210" i="23"/>
  <c r="Q317" i="23"/>
  <c r="Z210" i="23"/>
  <c r="AA210" i="23" s="1"/>
  <c r="Y201" i="23"/>
  <c r="Z201" i="23"/>
  <c r="AA201" i="23" s="1"/>
  <c r="R107" i="23"/>
  <c r="Z107" i="23"/>
  <c r="AA107" i="23" s="1"/>
  <c r="J349" i="23"/>
  <c r="Z286" i="23"/>
  <c r="AA286" i="23" s="1"/>
  <c r="Y286" i="23"/>
  <c r="R280" i="23"/>
  <c r="Z280" i="23"/>
  <c r="AA280" i="23" s="1"/>
  <c r="R276" i="23"/>
  <c r="Z276" i="23"/>
  <c r="AA276" i="23" s="1"/>
  <c r="R103" i="23"/>
  <c r="Z103" i="23"/>
  <c r="AA103" i="23" s="1"/>
  <c r="Z322" i="23"/>
  <c r="AA322" i="23" s="1"/>
  <c r="X344" i="23"/>
  <c r="Y344" i="23"/>
  <c r="R269" i="23"/>
  <c r="Z269" i="23"/>
  <c r="AA269" i="23" s="1"/>
  <c r="J243" i="23"/>
  <c r="I317" i="23"/>
  <c r="Y203" i="23"/>
  <c r="Z203" i="23"/>
  <c r="AA203" i="23" s="1"/>
  <c r="Y166" i="23"/>
  <c r="Z166" i="23"/>
  <c r="AA166" i="23" s="1"/>
  <c r="R67" i="23"/>
  <c r="R207" i="23" s="1"/>
  <c r="Z67" i="23"/>
  <c r="AA67" i="23" s="1"/>
  <c r="R346" i="23"/>
  <c r="R349" i="23" s="1"/>
  <c r="Q349" i="23"/>
  <c r="Z267" i="23"/>
  <c r="AA267" i="23" s="1"/>
  <c r="Z259" i="23"/>
  <c r="AA259" i="23" s="1"/>
  <c r="Y259" i="23"/>
  <c r="Z251" i="23"/>
  <c r="AA251" i="23" s="1"/>
  <c r="Y251" i="23"/>
  <c r="Z247" i="23"/>
  <c r="AA247" i="23" s="1"/>
  <c r="Y247" i="23"/>
  <c r="Z237" i="23"/>
  <c r="AA237" i="23" s="1"/>
  <c r="Z235" i="23"/>
  <c r="AA235" i="23" s="1"/>
  <c r="Z233" i="23"/>
  <c r="AA233" i="23" s="1"/>
  <c r="Z229" i="23"/>
  <c r="AA229" i="23" s="1"/>
  <c r="Z225" i="23"/>
  <c r="AA225" i="23" s="1"/>
  <c r="Z221" i="23"/>
  <c r="AA221" i="23" s="1"/>
  <c r="Y158" i="23"/>
  <c r="Z158" i="23"/>
  <c r="AA158" i="23" s="1"/>
  <c r="Y349" i="23"/>
  <c r="J344" i="23"/>
  <c r="R319" i="23"/>
  <c r="R344" i="23" s="1"/>
  <c r="Q344" i="23"/>
  <c r="R284" i="23"/>
  <c r="Z284" i="23"/>
  <c r="AA284" i="23" s="1"/>
  <c r="Z283" i="23"/>
  <c r="AA283" i="23" s="1"/>
  <c r="R282" i="23"/>
  <c r="Z282" i="23"/>
  <c r="AA282" i="23" s="1"/>
  <c r="Z281" i="23"/>
  <c r="AA281" i="23" s="1"/>
  <c r="Z279" i="23"/>
  <c r="AA279" i="23" s="1"/>
  <c r="R278" i="23"/>
  <c r="Z278" i="23"/>
  <c r="AA278" i="23" s="1"/>
  <c r="Z277" i="23"/>
  <c r="AA277" i="23" s="1"/>
  <c r="R270" i="23"/>
  <c r="Z270" i="23"/>
  <c r="AA270" i="23" s="1"/>
  <c r="R212" i="23"/>
  <c r="Z212" i="23"/>
  <c r="AA212" i="23" s="1"/>
  <c r="Y150" i="23"/>
  <c r="Z150" i="23"/>
  <c r="AA150" i="23" s="1"/>
  <c r="Y352" i="23"/>
  <c r="Y353" i="23" s="1"/>
  <c r="X353" i="23"/>
  <c r="F354" i="23"/>
  <c r="I349" i="23"/>
  <c r="Z321" i="23"/>
  <c r="AA321" i="23" s="1"/>
  <c r="Z319" i="23"/>
  <c r="AA319" i="23" s="1"/>
  <c r="R303" i="23"/>
  <c r="Z303" i="23"/>
  <c r="AA303" i="23" s="1"/>
  <c r="Z302" i="23"/>
  <c r="AA302" i="23" s="1"/>
  <c r="R301" i="23"/>
  <c r="Z301" i="23"/>
  <c r="AA301" i="23" s="1"/>
  <c r="Z300" i="23"/>
  <c r="AA300" i="23" s="1"/>
  <c r="R299" i="23"/>
  <c r="Z299" i="23"/>
  <c r="AA299" i="23" s="1"/>
  <c r="Z298" i="23"/>
  <c r="AA298" i="23" s="1"/>
  <c r="R297" i="23"/>
  <c r="Z297" i="23"/>
  <c r="AA297" i="23" s="1"/>
  <c r="Z296" i="23"/>
  <c r="AA296" i="23" s="1"/>
  <c r="R295" i="23"/>
  <c r="Z295" i="23"/>
  <c r="AA295" i="23" s="1"/>
  <c r="Z294" i="23"/>
  <c r="AA294" i="23" s="1"/>
  <c r="R293" i="23"/>
  <c r="Z293" i="23"/>
  <c r="AA293" i="23" s="1"/>
  <c r="R272" i="23"/>
  <c r="Z272" i="23"/>
  <c r="AA272" i="23" s="1"/>
  <c r="Z268" i="23"/>
  <c r="AA268" i="23" s="1"/>
  <c r="Y266" i="23"/>
  <c r="Z266" i="23"/>
  <c r="AA266" i="23" s="1"/>
  <c r="Z261" i="23"/>
  <c r="AA261" i="23" s="1"/>
  <c r="Y261" i="23"/>
  <c r="Z257" i="23"/>
  <c r="AA257" i="23" s="1"/>
  <c r="Y257" i="23"/>
  <c r="Z253" i="23"/>
  <c r="AA253" i="23" s="1"/>
  <c r="Y253" i="23"/>
  <c r="Z249" i="23"/>
  <c r="AA249" i="23" s="1"/>
  <c r="Y249" i="23"/>
  <c r="Z245" i="23"/>
  <c r="AA245" i="23" s="1"/>
  <c r="Y245" i="23"/>
  <c r="Z241" i="23"/>
  <c r="AA241" i="23" s="1"/>
  <c r="Y241" i="23"/>
  <c r="Y317" i="23" s="1"/>
  <c r="X317" i="23"/>
  <c r="Z317" i="23" s="1"/>
  <c r="Z236" i="23"/>
  <c r="AA236" i="23" s="1"/>
  <c r="Z234" i="23"/>
  <c r="AA234" i="23" s="1"/>
  <c r="Z232" i="23"/>
  <c r="AA232" i="23" s="1"/>
  <c r="Z230" i="23"/>
  <c r="AA230" i="23" s="1"/>
  <c r="Z228" i="23"/>
  <c r="AA228" i="23" s="1"/>
  <c r="Z226" i="23"/>
  <c r="AA226" i="23" s="1"/>
  <c r="Z224" i="23"/>
  <c r="AA224" i="23" s="1"/>
  <c r="Z222" i="23"/>
  <c r="AA222" i="23" s="1"/>
  <c r="Z220" i="23"/>
  <c r="AA220" i="23" s="1"/>
  <c r="Z218" i="23"/>
  <c r="AA218" i="23" s="1"/>
  <c r="J317" i="23"/>
  <c r="R198" i="23"/>
  <c r="Z198" i="23"/>
  <c r="AA198" i="23" s="1"/>
  <c r="Y142" i="23"/>
  <c r="Z142" i="23"/>
  <c r="AA142" i="23" s="1"/>
  <c r="Z128" i="23"/>
  <c r="AA128" i="23" s="1"/>
  <c r="Y128" i="23"/>
  <c r="R115" i="23"/>
  <c r="Z115" i="23"/>
  <c r="AA115" i="23" s="1"/>
  <c r="Y206" i="23"/>
  <c r="Z206" i="23"/>
  <c r="AA206" i="23" s="1"/>
  <c r="Y202" i="23"/>
  <c r="Z202" i="23"/>
  <c r="AA202" i="23" s="1"/>
  <c r="Y163" i="23"/>
  <c r="Z163" i="23"/>
  <c r="AA163" i="23" s="1"/>
  <c r="Y155" i="23"/>
  <c r="Z155" i="23"/>
  <c r="AA155" i="23" s="1"/>
  <c r="Y147" i="23"/>
  <c r="Z147" i="23"/>
  <c r="AA147" i="23" s="1"/>
  <c r="Y139" i="23"/>
  <c r="Z139" i="23"/>
  <c r="AA139" i="23" s="1"/>
  <c r="Y131" i="23"/>
  <c r="Z131" i="23"/>
  <c r="AA131" i="23" s="1"/>
  <c r="Z99" i="23"/>
  <c r="AA99" i="23" s="1"/>
  <c r="Y99" i="23"/>
  <c r="R97" i="23"/>
  <c r="Z97" i="23"/>
  <c r="AA97" i="23" s="1"/>
  <c r="J77" i="23"/>
  <c r="Z77" i="23"/>
  <c r="AA77" i="23" s="1"/>
  <c r="I207" i="23"/>
  <c r="Q207" i="23"/>
  <c r="E354" i="23"/>
  <c r="X349" i="23"/>
  <c r="H349" i="23"/>
  <c r="H354" i="23" s="1"/>
  <c r="Y289" i="23"/>
  <c r="Z285" i="23"/>
  <c r="AA285" i="23" s="1"/>
  <c r="Y264" i="23"/>
  <c r="Z264" i="23"/>
  <c r="AA264" i="23" s="1"/>
  <c r="Z239" i="23"/>
  <c r="AA239" i="23" s="1"/>
  <c r="Z215" i="23"/>
  <c r="AA215" i="23" s="1"/>
  <c r="K207" i="23"/>
  <c r="Y205" i="23"/>
  <c r="Z205" i="23"/>
  <c r="AA205" i="23" s="1"/>
  <c r="Z172" i="23"/>
  <c r="AA172" i="23" s="1"/>
  <c r="Y172" i="23"/>
  <c r="Y170" i="23"/>
  <c r="Z170" i="23"/>
  <c r="AA170" i="23" s="1"/>
  <c r="Y162" i="23"/>
  <c r="Z162" i="23"/>
  <c r="AA162" i="23" s="1"/>
  <c r="Y154" i="23"/>
  <c r="Z154" i="23"/>
  <c r="AA154" i="23" s="1"/>
  <c r="Y146" i="23"/>
  <c r="Z146" i="23"/>
  <c r="AA146" i="23" s="1"/>
  <c r="Y138" i="23"/>
  <c r="Z138" i="23"/>
  <c r="AA138" i="23" s="1"/>
  <c r="Y130" i="23"/>
  <c r="Z130" i="23"/>
  <c r="AA130" i="23" s="1"/>
  <c r="R120" i="23"/>
  <c r="Z117" i="23"/>
  <c r="AA117" i="23" s="1"/>
  <c r="Z109" i="23"/>
  <c r="AA109" i="23" s="1"/>
  <c r="Y265" i="23"/>
  <c r="Z265" i="23"/>
  <c r="AA265" i="23" s="1"/>
  <c r="Y263" i="23"/>
  <c r="Z263" i="23"/>
  <c r="AA263" i="23" s="1"/>
  <c r="X207" i="23"/>
  <c r="Y204" i="23"/>
  <c r="Z204" i="23"/>
  <c r="AA204" i="23" s="1"/>
  <c r="Y167" i="23"/>
  <c r="Z167" i="23"/>
  <c r="AA167" i="23" s="1"/>
  <c r="Y159" i="23"/>
  <c r="Z159" i="23"/>
  <c r="AA159" i="23" s="1"/>
  <c r="Y151" i="23"/>
  <c r="Z151" i="23"/>
  <c r="AA151" i="23" s="1"/>
  <c r="Y143" i="23"/>
  <c r="Z143" i="23"/>
  <c r="AA143" i="23" s="1"/>
  <c r="Y135" i="23"/>
  <c r="Z135" i="23"/>
  <c r="AA135" i="23" s="1"/>
  <c r="Y100" i="23"/>
  <c r="Z100" i="23"/>
  <c r="AA100" i="23" s="1"/>
  <c r="J80" i="23"/>
  <c r="Z80" i="23"/>
  <c r="AA80" i="23" s="1"/>
  <c r="R74" i="23"/>
  <c r="Z74" i="23"/>
  <c r="AA74" i="23" s="1"/>
  <c r="J207" i="23"/>
  <c r="Y169" i="23"/>
  <c r="Z169" i="23"/>
  <c r="AA169" i="23" s="1"/>
  <c r="Y165" i="23"/>
  <c r="Z165" i="23"/>
  <c r="AA165" i="23" s="1"/>
  <c r="Y161" i="23"/>
  <c r="Z161" i="23"/>
  <c r="AA161" i="23" s="1"/>
  <c r="Y157" i="23"/>
  <c r="Z157" i="23"/>
  <c r="AA157" i="23" s="1"/>
  <c r="Y153" i="23"/>
  <c r="Z153" i="23"/>
  <c r="AA153" i="23" s="1"/>
  <c r="Y149" i="23"/>
  <c r="Z149" i="23"/>
  <c r="AA149" i="23" s="1"/>
  <c r="Y145" i="23"/>
  <c r="Z145" i="23"/>
  <c r="AA145" i="23" s="1"/>
  <c r="Y141" i="23"/>
  <c r="Z141" i="23"/>
  <c r="AA141" i="23" s="1"/>
  <c r="Y137" i="23"/>
  <c r="Z137" i="23"/>
  <c r="AA137" i="23" s="1"/>
  <c r="Y133" i="23"/>
  <c r="Z133" i="23"/>
  <c r="AA133" i="23" s="1"/>
  <c r="Z126" i="23"/>
  <c r="AA126" i="23" s="1"/>
  <c r="Y79" i="23"/>
  <c r="Z79" i="23"/>
  <c r="AA79" i="23" s="1"/>
  <c r="Z78" i="23"/>
  <c r="AA78" i="23" s="1"/>
  <c r="R78" i="23"/>
  <c r="Y168" i="23"/>
  <c r="Z168" i="23"/>
  <c r="AA168" i="23" s="1"/>
  <c r="Y164" i="23"/>
  <c r="Z164" i="23"/>
  <c r="AA164" i="23" s="1"/>
  <c r="Y160" i="23"/>
  <c r="Z160" i="23"/>
  <c r="AA160" i="23" s="1"/>
  <c r="Y156" i="23"/>
  <c r="Z156" i="23"/>
  <c r="AA156" i="23" s="1"/>
  <c r="Y152" i="23"/>
  <c r="Z152" i="23"/>
  <c r="AA152" i="23" s="1"/>
  <c r="Y148" i="23"/>
  <c r="Z148" i="23"/>
  <c r="AA148" i="23" s="1"/>
  <c r="Y144" i="23"/>
  <c r="Z144" i="23"/>
  <c r="AA144" i="23" s="1"/>
  <c r="Y140" i="23"/>
  <c r="Z140" i="23"/>
  <c r="AA140" i="23" s="1"/>
  <c r="Y136" i="23"/>
  <c r="Z136" i="23"/>
  <c r="AA136" i="23" s="1"/>
  <c r="Y132" i="23"/>
  <c r="Z132" i="23"/>
  <c r="AA132" i="23" s="1"/>
  <c r="Z129" i="23"/>
  <c r="AA129" i="23" s="1"/>
  <c r="Z125" i="23"/>
  <c r="AA125" i="23" s="1"/>
  <c r="Z119" i="23"/>
  <c r="AA119" i="23" s="1"/>
  <c r="Z118" i="23"/>
  <c r="AA118" i="23" s="1"/>
  <c r="Z116" i="23"/>
  <c r="AA116" i="23" s="1"/>
  <c r="Z114" i="23"/>
  <c r="AA114" i="23" s="1"/>
  <c r="Z112" i="23"/>
  <c r="AA112" i="23" s="1"/>
  <c r="Z110" i="23"/>
  <c r="AA110" i="23" s="1"/>
  <c r="Z108" i="23"/>
  <c r="AA108" i="23" s="1"/>
  <c r="Z106" i="23"/>
  <c r="AA106" i="23" s="1"/>
  <c r="Z104" i="23"/>
  <c r="AA104" i="23" s="1"/>
  <c r="Y76" i="23"/>
  <c r="Y207" i="23" s="1"/>
  <c r="Z76" i="23"/>
  <c r="AA76" i="23" s="1"/>
  <c r="Z75" i="23"/>
  <c r="AA75" i="23" s="1"/>
  <c r="R75" i="23"/>
  <c r="D5" i="21"/>
  <c r="C7" i="21"/>
  <c r="C5" i="21" s="1"/>
  <c r="D7" i="21"/>
  <c r="E7" i="21"/>
  <c r="F8" i="21"/>
  <c r="F7" i="21" s="1"/>
  <c r="F9" i="21"/>
  <c r="F10" i="21"/>
  <c r="F11" i="21"/>
  <c r="F12" i="21"/>
  <c r="F13" i="21"/>
  <c r="F14" i="21"/>
  <c r="F15" i="21"/>
  <c r="F16" i="21"/>
  <c r="F17" i="21"/>
  <c r="F18" i="21"/>
  <c r="F19" i="21"/>
  <c r="F20" i="21"/>
  <c r="F21" i="21"/>
  <c r="F22" i="21"/>
  <c r="F23" i="21"/>
  <c r="F24" i="21"/>
  <c r="F25" i="21"/>
  <c r="F26" i="21"/>
  <c r="F27" i="21"/>
  <c r="F28" i="21"/>
  <c r="F29" i="21"/>
  <c r="F30" i="21"/>
  <c r="F31" i="21"/>
  <c r="F32" i="21"/>
  <c r="C35" i="21"/>
  <c r="D35" i="21"/>
  <c r="E35" i="21"/>
  <c r="E5" i="21" s="1"/>
  <c r="F35" i="21"/>
  <c r="F5" i="21" s="1"/>
  <c r="H5" i="21" s="1"/>
  <c r="C41" i="21"/>
  <c r="D41" i="21"/>
  <c r="E41" i="21"/>
  <c r="F41" i="21"/>
  <c r="C49" i="21"/>
  <c r="D49" i="21"/>
  <c r="E49" i="21"/>
  <c r="F49" i="21"/>
  <c r="H49" i="21" s="1"/>
  <c r="Z354" i="23" l="1"/>
  <c r="J354" i="23"/>
  <c r="I354" i="23"/>
  <c r="Y354" i="23"/>
  <c r="Q354" i="23"/>
  <c r="Z207" i="23"/>
  <c r="X354" i="23"/>
  <c r="R317" i="23"/>
  <c r="R354" i="23" s="1"/>
  <c r="I5" i="20"/>
  <c r="J5" i="20"/>
  <c r="Q5" i="20"/>
  <c r="R5" i="20"/>
  <c r="Z5" i="20"/>
  <c r="AA5" i="20" s="1"/>
  <c r="AH5" i="20"/>
  <c r="AI5" i="20"/>
  <c r="AO5" i="20"/>
  <c r="AP5" i="20" s="1"/>
  <c r="AV5" i="20"/>
  <c r="AW5" i="20"/>
  <c r="BC5" i="20"/>
  <c r="BD5" i="20" s="1"/>
  <c r="BK5" i="20"/>
  <c r="BR5" i="20"/>
  <c r="BS5" i="20" s="1"/>
  <c r="BY5" i="20"/>
  <c r="BZ5" i="20"/>
  <c r="CF5" i="20"/>
  <c r="CG5" i="20" s="1"/>
  <c r="CN5" i="20"/>
  <c r="CO5" i="20"/>
  <c r="CP5" i="20"/>
  <c r="CQ5" i="20"/>
  <c r="CR5" i="20"/>
  <c r="CS5" i="20"/>
  <c r="I6" i="20"/>
  <c r="J6" i="20" s="1"/>
  <c r="Q6" i="20"/>
  <c r="R6" i="20" s="1"/>
  <c r="Z6" i="20"/>
  <c r="AA6" i="20" s="1"/>
  <c r="AH6" i="20"/>
  <c r="AI6" i="20" s="1"/>
  <c r="AO6" i="20"/>
  <c r="AP6" i="20" s="1"/>
  <c r="AV6" i="20"/>
  <c r="AW6" i="20"/>
  <c r="BC6" i="20"/>
  <c r="BD6" i="20" s="1"/>
  <c r="BK6" i="20"/>
  <c r="BL6" i="20"/>
  <c r="BR6" i="20"/>
  <c r="BS6" i="20" s="1"/>
  <c r="BY6" i="20"/>
  <c r="BZ6" i="20" s="1"/>
  <c r="CF6" i="20"/>
  <c r="CG6" i="20" s="1"/>
  <c r="CN6" i="20"/>
  <c r="CO6" i="20"/>
  <c r="CP6" i="20"/>
  <c r="CQ6" i="20"/>
  <c r="CR6" i="20"/>
  <c r="CS6" i="20"/>
  <c r="I7" i="20"/>
  <c r="J7" i="20" s="1"/>
  <c r="Q7" i="20"/>
  <c r="R7" i="20"/>
  <c r="Z7" i="20"/>
  <c r="AA7" i="20" s="1"/>
  <c r="AH7" i="20"/>
  <c r="AO7" i="20"/>
  <c r="AP7" i="20" s="1"/>
  <c r="AV7" i="20"/>
  <c r="AW7" i="20"/>
  <c r="BC7" i="20"/>
  <c r="BD7" i="20" s="1"/>
  <c r="BK7" i="20"/>
  <c r="BL7" i="20" s="1"/>
  <c r="BR7" i="20"/>
  <c r="BS7" i="20" s="1"/>
  <c r="BY7" i="20"/>
  <c r="BZ7" i="20"/>
  <c r="CF7" i="20"/>
  <c r="CG7" i="20" s="1"/>
  <c r="CN7" i="20"/>
  <c r="CO7" i="20" s="1"/>
  <c r="CP7" i="20"/>
  <c r="CQ7" i="20"/>
  <c r="CR7" i="20"/>
  <c r="CS7" i="20"/>
  <c r="I8" i="20"/>
  <c r="J8" i="20" s="1"/>
  <c r="Q8" i="20"/>
  <c r="R8" i="20"/>
  <c r="Z8" i="20"/>
  <c r="AA8" i="20" s="1"/>
  <c r="AH8" i="20"/>
  <c r="AI8" i="20"/>
  <c r="AO8" i="20"/>
  <c r="AP8" i="20" s="1"/>
  <c r="AV8" i="20"/>
  <c r="AW8" i="20" s="1"/>
  <c r="BC8" i="20"/>
  <c r="BD8" i="20" s="1"/>
  <c r="BK8" i="20"/>
  <c r="BL8" i="20"/>
  <c r="BR8" i="20"/>
  <c r="BS8" i="20" s="1"/>
  <c r="BY8" i="20"/>
  <c r="BZ8" i="20"/>
  <c r="CF8" i="20"/>
  <c r="CN8" i="20"/>
  <c r="CO8" i="20"/>
  <c r="CP8" i="20"/>
  <c r="CQ8" i="20"/>
  <c r="CR8" i="20"/>
  <c r="CS8" i="20"/>
  <c r="I9" i="20"/>
  <c r="J9" i="20" s="1"/>
  <c r="Q9" i="20"/>
  <c r="R9" i="20"/>
  <c r="Z9" i="20"/>
  <c r="AA9" i="20" s="1"/>
  <c r="AH9" i="20"/>
  <c r="AI9" i="20"/>
  <c r="AO9" i="20"/>
  <c r="AP9" i="20" s="1"/>
  <c r="AV9" i="20"/>
  <c r="AW9" i="20"/>
  <c r="BC9" i="20"/>
  <c r="BD9" i="20" s="1"/>
  <c r="BK9" i="20"/>
  <c r="BL9" i="20" s="1"/>
  <c r="BR9" i="20"/>
  <c r="BS9" i="20" s="1"/>
  <c r="BY9" i="20"/>
  <c r="BZ9" i="20"/>
  <c r="CF9" i="20"/>
  <c r="CG9" i="20" s="1"/>
  <c r="CN9" i="20"/>
  <c r="CP9" i="20"/>
  <c r="CQ9" i="20"/>
  <c r="CR9" i="20"/>
  <c r="CS9" i="20"/>
  <c r="I10" i="20"/>
  <c r="J10" i="20" s="1"/>
  <c r="Q10" i="20"/>
  <c r="R10" i="20" s="1"/>
  <c r="Z10" i="20"/>
  <c r="AA10" i="20" s="1"/>
  <c r="AH10" i="20"/>
  <c r="AI10" i="20"/>
  <c r="AO10" i="20"/>
  <c r="AP10" i="20" s="1"/>
  <c r="AV10" i="20"/>
  <c r="AW10" i="20" s="1"/>
  <c r="BC10" i="20"/>
  <c r="BD10" i="20" s="1"/>
  <c r="BK10" i="20"/>
  <c r="BL10" i="20"/>
  <c r="BR10" i="20"/>
  <c r="BS10" i="20" s="1"/>
  <c r="BY10" i="20"/>
  <c r="BZ10" i="20" s="1"/>
  <c r="CF10" i="20"/>
  <c r="CG10" i="20" s="1"/>
  <c r="CN10" i="20"/>
  <c r="CP10" i="20"/>
  <c r="CQ10" i="20"/>
  <c r="CR10" i="20"/>
  <c r="CS10" i="20"/>
  <c r="I11" i="20"/>
  <c r="J11" i="20" s="1"/>
  <c r="Q11" i="20"/>
  <c r="R11" i="20"/>
  <c r="Z11" i="20"/>
  <c r="AA11" i="20" s="1"/>
  <c r="AH11" i="20"/>
  <c r="AI11" i="20" s="1"/>
  <c r="AO11" i="20"/>
  <c r="AP11" i="20" s="1"/>
  <c r="AV11" i="20"/>
  <c r="AW11" i="20" s="1"/>
  <c r="BC11" i="20"/>
  <c r="BD11" i="20" s="1"/>
  <c r="BK11" i="20"/>
  <c r="BL11" i="20"/>
  <c r="BR11" i="20"/>
  <c r="BS11" i="20" s="1"/>
  <c r="BY11" i="20"/>
  <c r="BZ11" i="20"/>
  <c r="CF11" i="20"/>
  <c r="CN11" i="20"/>
  <c r="CO11" i="20" s="1"/>
  <c r="CP11" i="20"/>
  <c r="CQ11" i="20"/>
  <c r="CR11" i="20"/>
  <c r="CS11" i="20"/>
  <c r="I12" i="20"/>
  <c r="J12" i="20" s="1"/>
  <c r="Q12" i="20"/>
  <c r="R12" i="20" s="1"/>
  <c r="Z12" i="20"/>
  <c r="AA12" i="20" s="1"/>
  <c r="AH12" i="20"/>
  <c r="AI12" i="20"/>
  <c r="AO12" i="20"/>
  <c r="AP12" i="20" s="1"/>
  <c r="AV12" i="20"/>
  <c r="AW12" i="20" s="1"/>
  <c r="BC12" i="20"/>
  <c r="BD12" i="20" s="1"/>
  <c r="BK12" i="20"/>
  <c r="BL12" i="20" s="1"/>
  <c r="BR12" i="20"/>
  <c r="BS12" i="20" s="1"/>
  <c r="BY12" i="20"/>
  <c r="BZ12" i="20"/>
  <c r="CF12" i="20"/>
  <c r="CG12" i="20" s="1"/>
  <c r="CN12" i="20"/>
  <c r="CO12" i="20"/>
  <c r="CP12" i="20"/>
  <c r="CQ12" i="20"/>
  <c r="CR12" i="20"/>
  <c r="CS12" i="20"/>
  <c r="CT12" i="20"/>
  <c r="I13" i="20"/>
  <c r="Q13" i="20"/>
  <c r="Z13" i="20"/>
  <c r="AH13" i="20"/>
  <c r="AO13" i="20"/>
  <c r="AP13" i="20" s="1"/>
  <c r="AV13" i="20"/>
  <c r="AW13" i="20"/>
  <c r="BC13" i="20"/>
  <c r="BD13" i="20" s="1"/>
  <c r="BK13" i="20"/>
  <c r="BR13" i="20"/>
  <c r="BS13" i="20" s="1"/>
  <c r="BY13" i="20"/>
  <c r="BZ13" i="20"/>
  <c r="CF13" i="20"/>
  <c r="CG13" i="20" s="1"/>
  <c r="CN13" i="20"/>
  <c r="CO13" i="20" s="1"/>
  <c r="CP13" i="20"/>
  <c r="CQ13" i="20"/>
  <c r="CR13" i="20"/>
  <c r="CS13" i="20"/>
  <c r="I14" i="20"/>
  <c r="J14" i="20" s="1"/>
  <c r="Q14" i="20"/>
  <c r="R14" i="20"/>
  <c r="Z14" i="20"/>
  <c r="AA14" i="20" s="1"/>
  <c r="AH14" i="20"/>
  <c r="AI14" i="20"/>
  <c r="AO14" i="20"/>
  <c r="AP14" i="20" s="1"/>
  <c r="AV14" i="20"/>
  <c r="AW14" i="20" s="1"/>
  <c r="BC14" i="20"/>
  <c r="BK14" i="20"/>
  <c r="BL14" i="20"/>
  <c r="BR14" i="20"/>
  <c r="BS14" i="20" s="1"/>
  <c r="BY14" i="20"/>
  <c r="BZ14" i="20" s="1"/>
  <c r="CF14" i="20"/>
  <c r="CN14" i="20"/>
  <c r="CO14" i="20"/>
  <c r="CP14" i="20"/>
  <c r="CQ14" i="20"/>
  <c r="CR14" i="20"/>
  <c r="CS14" i="20"/>
  <c r="I15" i="20"/>
  <c r="J15" i="20" s="1"/>
  <c r="Q15" i="20"/>
  <c r="R15" i="20" s="1"/>
  <c r="Z15" i="20"/>
  <c r="AA15" i="20" s="1"/>
  <c r="AH15" i="20"/>
  <c r="AI15" i="20"/>
  <c r="AO15" i="20"/>
  <c r="AP15" i="20" s="1"/>
  <c r="AV15" i="20"/>
  <c r="AW15" i="20"/>
  <c r="BC15" i="20"/>
  <c r="BD15" i="20" s="1"/>
  <c r="BE15" i="20"/>
  <c r="BR15" i="20"/>
  <c r="BS15" i="20"/>
  <c r="BY15" i="20"/>
  <c r="BZ15" i="20"/>
  <c r="CF15" i="20"/>
  <c r="CG15" i="20"/>
  <c r="CN15" i="20"/>
  <c r="CO15" i="20"/>
  <c r="CQ15" i="20"/>
  <c r="CR15" i="20"/>
  <c r="CS15" i="20"/>
  <c r="I16" i="20"/>
  <c r="J16" i="20"/>
  <c r="Q16" i="20"/>
  <c r="R16" i="20"/>
  <c r="Z16" i="20"/>
  <c r="AA16" i="20"/>
  <c r="AH16" i="20"/>
  <c r="AI16" i="20"/>
  <c r="AO16" i="20"/>
  <c r="AP16" i="20"/>
  <c r="AV16" i="20"/>
  <c r="AW16" i="20"/>
  <c r="BC16" i="20"/>
  <c r="BD16" i="20"/>
  <c r="BK16" i="20"/>
  <c r="BL16" i="20"/>
  <c r="BR16" i="20"/>
  <c r="BS16" i="20"/>
  <c r="BY16" i="20"/>
  <c r="BZ16" i="20"/>
  <c r="CF16" i="20"/>
  <c r="CG16" i="20"/>
  <c r="CN16" i="20"/>
  <c r="CT16" i="20" s="1"/>
  <c r="CU16" i="20" s="1"/>
  <c r="CO16" i="20"/>
  <c r="CV16" i="20" s="1"/>
  <c r="CW16" i="20" s="1"/>
  <c r="CP16" i="20"/>
  <c r="CQ16" i="20"/>
  <c r="CR16" i="20"/>
  <c r="CS16" i="20"/>
  <c r="I17" i="20"/>
  <c r="J17" i="20"/>
  <c r="Q17" i="20"/>
  <c r="R17" i="20" s="1"/>
  <c r="Z17" i="20"/>
  <c r="AA17" i="20"/>
  <c r="AH17" i="20"/>
  <c r="AI17" i="20" s="1"/>
  <c r="AO17" i="20"/>
  <c r="AP17" i="20"/>
  <c r="AV17" i="20"/>
  <c r="AW17" i="20" s="1"/>
  <c r="AX17" i="20"/>
  <c r="BC17" i="20"/>
  <c r="BD17" i="20"/>
  <c r="BK17" i="20"/>
  <c r="BL17" i="20" s="1"/>
  <c r="BR17" i="20"/>
  <c r="BS17" i="20" s="1"/>
  <c r="BY17" i="20"/>
  <c r="BZ17" i="20" s="1"/>
  <c r="CF17" i="20"/>
  <c r="CG17" i="20" s="1"/>
  <c r="CN17" i="20"/>
  <c r="CO17" i="20" s="1"/>
  <c r="CP17" i="20"/>
  <c r="CQ17" i="20"/>
  <c r="CR17" i="20"/>
  <c r="CS17" i="20"/>
  <c r="CT17" i="20"/>
  <c r="I18" i="20"/>
  <c r="J18" i="20"/>
  <c r="Q18" i="20"/>
  <c r="R18" i="20" s="1"/>
  <c r="Z18" i="20"/>
  <c r="AA18" i="20" s="1"/>
  <c r="AH18" i="20"/>
  <c r="AI18" i="20" s="1"/>
  <c r="AO18" i="20"/>
  <c r="AP18" i="20"/>
  <c r="AV18" i="20"/>
  <c r="AW18" i="20" s="1"/>
  <c r="BC18" i="20"/>
  <c r="BD18" i="20"/>
  <c r="BK18" i="20"/>
  <c r="BL18" i="20" s="1"/>
  <c r="BR18" i="20"/>
  <c r="BS18" i="20"/>
  <c r="BY18" i="20"/>
  <c r="BZ18" i="20" s="1"/>
  <c r="CF18" i="20"/>
  <c r="CG18" i="20" s="1"/>
  <c r="CN18" i="20"/>
  <c r="CO18" i="20" s="1"/>
  <c r="CP18" i="20"/>
  <c r="CQ18" i="20"/>
  <c r="CR18" i="20"/>
  <c r="CS18" i="20"/>
  <c r="I19" i="20"/>
  <c r="J19" i="20" s="1"/>
  <c r="Q19" i="20"/>
  <c r="R19" i="20" s="1"/>
  <c r="Z19" i="20"/>
  <c r="AA19" i="20" s="1"/>
  <c r="AH19" i="20"/>
  <c r="AI19" i="20"/>
  <c r="AO19" i="20"/>
  <c r="AP19" i="20" s="1"/>
  <c r="AV19" i="20"/>
  <c r="AW19" i="20"/>
  <c r="BC19" i="20"/>
  <c r="BD19" i="20" s="1"/>
  <c r="BK19" i="20"/>
  <c r="BL19" i="20"/>
  <c r="BR19" i="20"/>
  <c r="BS19" i="20" s="1"/>
  <c r="BY19" i="20"/>
  <c r="BZ19" i="20" s="1"/>
  <c r="CF19" i="20"/>
  <c r="CG19" i="20" s="1"/>
  <c r="CH19" i="20"/>
  <c r="CP19" i="20" s="1"/>
  <c r="CN19" i="20"/>
  <c r="CQ19" i="20"/>
  <c r="CR19" i="20"/>
  <c r="CS19" i="20"/>
  <c r="I20" i="20"/>
  <c r="J20" i="20"/>
  <c r="Q20" i="20"/>
  <c r="R20" i="20"/>
  <c r="Z20" i="20"/>
  <c r="AA20" i="20"/>
  <c r="AH20" i="20"/>
  <c r="AI20" i="20"/>
  <c r="AO20" i="20"/>
  <c r="AP20" i="20"/>
  <c r="AV20" i="20"/>
  <c r="AW20" i="20"/>
  <c r="BC20" i="20"/>
  <c r="BD20" i="20"/>
  <c r="BK20" i="20"/>
  <c r="BL20" i="20"/>
  <c r="BR20" i="20"/>
  <c r="BS20" i="20"/>
  <c r="BY20" i="20"/>
  <c r="BZ20" i="20"/>
  <c r="CF20" i="20"/>
  <c r="CG20" i="20"/>
  <c r="CN20" i="20"/>
  <c r="CT20" i="20" s="1"/>
  <c r="CO20" i="20"/>
  <c r="CV20" i="20" s="1"/>
  <c r="CP20" i="20"/>
  <c r="CQ20" i="20"/>
  <c r="CR20" i="20"/>
  <c r="CS20" i="20"/>
  <c r="CU20" i="20"/>
  <c r="I21" i="20"/>
  <c r="J21" i="20"/>
  <c r="Q21" i="20"/>
  <c r="R21" i="20"/>
  <c r="Z21" i="20"/>
  <c r="AA21" i="20"/>
  <c r="AH21" i="20"/>
  <c r="AI21" i="20"/>
  <c r="AO21" i="20"/>
  <c r="AP21" i="20"/>
  <c r="AV21" i="20"/>
  <c r="AW21" i="20"/>
  <c r="BC21" i="20"/>
  <c r="BD21" i="20"/>
  <c r="BK21" i="20"/>
  <c r="BL21" i="20"/>
  <c r="BR21" i="20"/>
  <c r="BS21" i="20"/>
  <c r="BY21" i="20"/>
  <c r="BZ21" i="20"/>
  <c r="CF21" i="20"/>
  <c r="CG21" i="20"/>
  <c r="CN21" i="20"/>
  <c r="CT21" i="20" s="1"/>
  <c r="CO21" i="20"/>
  <c r="CP21" i="20"/>
  <c r="CQ21" i="20"/>
  <c r="CR21" i="20"/>
  <c r="CS21" i="20"/>
  <c r="CU21" i="20"/>
  <c r="CV21" i="20"/>
  <c r="CW21" i="20" s="1"/>
  <c r="I22" i="20"/>
  <c r="J22" i="20"/>
  <c r="Q22" i="20"/>
  <c r="R22" i="20" s="1"/>
  <c r="Z22" i="20"/>
  <c r="AA22" i="20"/>
  <c r="AH22" i="20"/>
  <c r="AI22" i="20" s="1"/>
  <c r="AO22" i="20"/>
  <c r="AP22" i="20"/>
  <c r="AV22" i="20"/>
  <c r="AW22" i="20" s="1"/>
  <c r="BB22" i="20"/>
  <c r="BC22" i="20"/>
  <c r="BD22" i="20" s="1"/>
  <c r="BK22" i="20"/>
  <c r="BL22" i="20" s="1"/>
  <c r="BR22" i="20"/>
  <c r="BS22" i="20"/>
  <c r="BY22" i="20"/>
  <c r="BZ22" i="20" s="1"/>
  <c r="CF22" i="20"/>
  <c r="CG22" i="20"/>
  <c r="CN22" i="20"/>
  <c r="CP22" i="20"/>
  <c r="CQ22" i="20"/>
  <c r="CR22" i="20"/>
  <c r="CS22" i="20"/>
  <c r="I23" i="20"/>
  <c r="J23" i="20"/>
  <c r="Q23" i="20"/>
  <c r="R23" i="20" s="1"/>
  <c r="Z23" i="20"/>
  <c r="AA23" i="20" s="1"/>
  <c r="AH23" i="20"/>
  <c r="AO23" i="20"/>
  <c r="AP23" i="20"/>
  <c r="AV23" i="20"/>
  <c r="AW23" i="20" s="1"/>
  <c r="BC23" i="20"/>
  <c r="BD23" i="20" s="1"/>
  <c r="BK23" i="20"/>
  <c r="BL23" i="20" s="1"/>
  <c r="BR23" i="20"/>
  <c r="BS23" i="20" s="1"/>
  <c r="BY23" i="20"/>
  <c r="BZ23" i="20" s="1"/>
  <c r="CF23" i="20"/>
  <c r="CG23" i="20" s="1"/>
  <c r="CN23" i="20"/>
  <c r="CP23" i="20"/>
  <c r="CQ23" i="20"/>
  <c r="CR23" i="20"/>
  <c r="CS23" i="20"/>
  <c r="AO24" i="20"/>
  <c r="AP24" i="20" s="1"/>
  <c r="AV24" i="20"/>
  <c r="AW24" i="20" s="1"/>
  <c r="BC24" i="20"/>
  <c r="BD24" i="20"/>
  <c r="BK24" i="20"/>
  <c r="BL24" i="20" s="1"/>
  <c r="BR24" i="20"/>
  <c r="BS24" i="20"/>
  <c r="BY24" i="20"/>
  <c r="BZ24" i="20" s="1"/>
  <c r="CV24" i="20" s="1"/>
  <c r="CF24" i="20"/>
  <c r="CG24" i="20"/>
  <c r="CN24" i="20"/>
  <c r="CO24" i="20" s="1"/>
  <c r="CP24" i="20"/>
  <c r="CQ24" i="20"/>
  <c r="CR24" i="20"/>
  <c r="CS24" i="20"/>
  <c r="CT24" i="20"/>
  <c r="I25" i="20"/>
  <c r="J25" i="20"/>
  <c r="Q25" i="20"/>
  <c r="R25" i="20" s="1"/>
  <c r="Z25" i="20"/>
  <c r="AA25" i="20" s="1"/>
  <c r="AH25" i="20"/>
  <c r="AI25" i="20" s="1"/>
  <c r="AO25" i="20"/>
  <c r="AP25" i="20"/>
  <c r="AV25" i="20"/>
  <c r="AW25" i="20" s="1"/>
  <c r="BC25" i="20"/>
  <c r="BD25" i="20" s="1"/>
  <c r="BK25" i="20"/>
  <c r="BL25" i="20" s="1"/>
  <c r="BR25" i="20"/>
  <c r="BS25" i="20" s="1"/>
  <c r="BY25" i="20"/>
  <c r="BZ25" i="20" s="1"/>
  <c r="CF25" i="20"/>
  <c r="CG25" i="20"/>
  <c r="CN25" i="20"/>
  <c r="CP25" i="20"/>
  <c r="CQ25" i="20"/>
  <c r="CR25" i="20"/>
  <c r="CS25" i="20"/>
  <c r="H26" i="20"/>
  <c r="Q26" i="20"/>
  <c r="R26" i="20"/>
  <c r="Z26" i="20"/>
  <c r="AA26" i="20"/>
  <c r="AH26" i="20"/>
  <c r="AI26" i="20"/>
  <c r="AO26" i="20"/>
  <c r="AP26" i="20"/>
  <c r="AV26" i="20"/>
  <c r="AW26" i="20"/>
  <c r="BC26" i="20"/>
  <c r="BD26" i="20"/>
  <c r="BK26" i="20"/>
  <c r="BL26" i="20"/>
  <c r="BR26" i="20"/>
  <c r="BS26" i="20"/>
  <c r="BY26" i="20"/>
  <c r="BZ26" i="20"/>
  <c r="CA26" i="20"/>
  <c r="CF26" i="20"/>
  <c r="CG26" i="20" s="1"/>
  <c r="CH26" i="20"/>
  <c r="CP26" i="20" s="1"/>
  <c r="CN26" i="20"/>
  <c r="CQ26" i="20"/>
  <c r="CR26" i="20"/>
  <c r="I27" i="20"/>
  <c r="J27" i="20"/>
  <c r="Q27" i="20"/>
  <c r="R27" i="20" s="1"/>
  <c r="Z27" i="20"/>
  <c r="AA27" i="20"/>
  <c r="AH27" i="20"/>
  <c r="AI27" i="20" s="1"/>
  <c r="AO27" i="20"/>
  <c r="AP27" i="20"/>
  <c r="AV27" i="20"/>
  <c r="AW27" i="20" s="1"/>
  <c r="BC27" i="20"/>
  <c r="BD27" i="20"/>
  <c r="BK27" i="20"/>
  <c r="BL27" i="20" s="1"/>
  <c r="BR27" i="20"/>
  <c r="BS27" i="20"/>
  <c r="BY27" i="20"/>
  <c r="BZ27" i="20" s="1"/>
  <c r="CF27" i="20"/>
  <c r="CG27" i="20"/>
  <c r="CN27" i="20"/>
  <c r="CP27" i="20"/>
  <c r="CQ27" i="20"/>
  <c r="CR27" i="20"/>
  <c r="CS27" i="20"/>
  <c r="I28" i="20"/>
  <c r="J28" i="20"/>
  <c r="Q28" i="20"/>
  <c r="R28" i="20"/>
  <c r="Z28" i="20"/>
  <c r="AA28" i="20"/>
  <c r="AH28" i="20"/>
  <c r="AI28" i="20"/>
  <c r="AO28" i="20"/>
  <c r="AP28" i="20"/>
  <c r="AV28" i="20"/>
  <c r="AW28" i="20"/>
  <c r="BC28" i="20"/>
  <c r="BD28" i="20"/>
  <c r="BK28" i="20"/>
  <c r="BL28" i="20"/>
  <c r="BR28" i="20"/>
  <c r="BS28" i="20"/>
  <c r="BY28" i="20"/>
  <c r="BZ28" i="20"/>
  <c r="CF28" i="20"/>
  <c r="CG28" i="20"/>
  <c r="CN28" i="20"/>
  <c r="CT28" i="20" s="1"/>
  <c r="CO28" i="20"/>
  <c r="CP28" i="20"/>
  <c r="CQ28" i="20"/>
  <c r="CR28" i="20"/>
  <c r="CS28" i="20"/>
  <c r="CU28" i="20"/>
  <c r="CV28" i="20"/>
  <c r="CW28" i="20" s="1"/>
  <c r="I29" i="20"/>
  <c r="J29" i="20"/>
  <c r="Q29" i="20"/>
  <c r="R29" i="20" s="1"/>
  <c r="Z29" i="20"/>
  <c r="AA29" i="20"/>
  <c r="AH29" i="20"/>
  <c r="AI29" i="20" s="1"/>
  <c r="AO29" i="20"/>
  <c r="AP29" i="20"/>
  <c r="AV29" i="20"/>
  <c r="AW29" i="20" s="1"/>
  <c r="BC29" i="20"/>
  <c r="BD29" i="20"/>
  <c r="BK29" i="20"/>
  <c r="BL29" i="20" s="1"/>
  <c r="BR29" i="20"/>
  <c r="BS29" i="20"/>
  <c r="BY29" i="20"/>
  <c r="BZ29" i="20" s="1"/>
  <c r="CF29" i="20"/>
  <c r="CG29" i="20"/>
  <c r="CN29" i="20"/>
  <c r="CP29" i="20"/>
  <c r="CQ29" i="20"/>
  <c r="CR29" i="20"/>
  <c r="CS29" i="20"/>
  <c r="I30" i="20"/>
  <c r="J30" i="20"/>
  <c r="Q30" i="20"/>
  <c r="R30" i="20" s="1"/>
  <c r="Z30" i="20"/>
  <c r="AA30" i="20"/>
  <c r="AH30" i="20"/>
  <c r="AI30" i="20" s="1"/>
  <c r="AO30" i="20"/>
  <c r="AP30" i="20"/>
  <c r="AV30" i="20"/>
  <c r="AW30" i="20" s="1"/>
  <c r="BC30" i="20"/>
  <c r="BD30" i="20"/>
  <c r="BK30" i="20"/>
  <c r="BL30" i="20" s="1"/>
  <c r="BR30" i="20"/>
  <c r="BS30" i="20"/>
  <c r="BY30" i="20"/>
  <c r="BZ30" i="20" s="1"/>
  <c r="CF30" i="20"/>
  <c r="CG30" i="20"/>
  <c r="CN30" i="20"/>
  <c r="CP30" i="20"/>
  <c r="CQ30" i="20"/>
  <c r="CR30" i="20"/>
  <c r="CS30" i="20"/>
  <c r="I31" i="20"/>
  <c r="J31" i="20"/>
  <c r="Q31" i="20"/>
  <c r="R31" i="20" s="1"/>
  <c r="Z31" i="20"/>
  <c r="AA31" i="20"/>
  <c r="AH31" i="20"/>
  <c r="AI31" i="20" s="1"/>
  <c r="AO31" i="20"/>
  <c r="AP31" i="20"/>
  <c r="AV31" i="20"/>
  <c r="AW31" i="20" s="1"/>
  <c r="BC31" i="20"/>
  <c r="BD31" i="20"/>
  <c r="BK31" i="20"/>
  <c r="BL31" i="20" s="1"/>
  <c r="BR31" i="20"/>
  <c r="BS31" i="20"/>
  <c r="BY31" i="20"/>
  <c r="BZ31" i="20" s="1"/>
  <c r="CF31" i="20"/>
  <c r="CG31" i="20"/>
  <c r="CN31" i="20"/>
  <c r="CP31" i="20"/>
  <c r="CQ31" i="20"/>
  <c r="CR31" i="20"/>
  <c r="CS31" i="20"/>
  <c r="I32" i="20"/>
  <c r="J32" i="20"/>
  <c r="Q32" i="20"/>
  <c r="R32" i="20"/>
  <c r="Z32" i="20"/>
  <c r="AA32" i="20"/>
  <c r="AH32" i="20"/>
  <c r="AI32" i="20"/>
  <c r="AO32" i="20"/>
  <c r="AP32" i="20"/>
  <c r="AV32" i="20"/>
  <c r="AW32" i="20"/>
  <c r="BC32" i="20"/>
  <c r="BD32" i="20"/>
  <c r="BK32" i="20"/>
  <c r="BL32" i="20"/>
  <c r="BR32" i="20"/>
  <c r="BS32" i="20"/>
  <c r="BY32" i="20"/>
  <c r="BZ32" i="20"/>
  <c r="CF32" i="20"/>
  <c r="CG32" i="20"/>
  <c r="CN32" i="20"/>
  <c r="CT32" i="20" s="1"/>
  <c r="CO32" i="20"/>
  <c r="CP32" i="20"/>
  <c r="CQ32" i="20"/>
  <c r="CR32" i="20"/>
  <c r="CS32" i="20"/>
  <c r="CU32" i="20"/>
  <c r="CV32" i="20"/>
  <c r="CW32" i="20" s="1"/>
  <c r="I33" i="20"/>
  <c r="J33" i="20"/>
  <c r="Q33" i="20"/>
  <c r="R33" i="20" s="1"/>
  <c r="Z33" i="20"/>
  <c r="AA33" i="20"/>
  <c r="AH33" i="20"/>
  <c r="AI33" i="20" s="1"/>
  <c r="AO33" i="20"/>
  <c r="AP33" i="20"/>
  <c r="AV33" i="20"/>
  <c r="AW33" i="20" s="1"/>
  <c r="BC33" i="20"/>
  <c r="BD33" i="20"/>
  <c r="BK33" i="20"/>
  <c r="BL33" i="20" s="1"/>
  <c r="BR33" i="20"/>
  <c r="BS33" i="20"/>
  <c r="BY33" i="20"/>
  <c r="BZ33" i="20" s="1"/>
  <c r="CF33" i="20"/>
  <c r="CG33" i="20"/>
  <c r="CN33" i="20"/>
  <c r="CP33" i="20"/>
  <c r="CQ33" i="20"/>
  <c r="CR33" i="20"/>
  <c r="CS33" i="20"/>
  <c r="I34" i="20"/>
  <c r="J34" i="20"/>
  <c r="Q34" i="20"/>
  <c r="R34" i="20"/>
  <c r="Z34" i="20"/>
  <c r="AA34" i="20"/>
  <c r="AH34" i="20"/>
  <c r="AI34" i="20"/>
  <c r="AO34" i="20"/>
  <c r="AP34" i="20"/>
  <c r="AV34" i="20"/>
  <c r="AW34" i="20"/>
  <c r="BC34" i="20"/>
  <c r="BD34" i="20"/>
  <c r="BK34" i="20"/>
  <c r="BL34" i="20"/>
  <c r="BR34" i="20"/>
  <c r="BS34" i="20"/>
  <c r="BY34" i="20"/>
  <c r="BZ34" i="20"/>
  <c r="CF34" i="20"/>
  <c r="CG34" i="20"/>
  <c r="CN34" i="20"/>
  <c r="CT34" i="20" s="1"/>
  <c r="CO34" i="20"/>
  <c r="CP34" i="20"/>
  <c r="CQ34" i="20"/>
  <c r="CR34" i="20"/>
  <c r="CS34" i="20"/>
  <c r="I35" i="20"/>
  <c r="J35" i="20"/>
  <c r="Q35" i="20"/>
  <c r="R35" i="20"/>
  <c r="Z35" i="20"/>
  <c r="AA35" i="20"/>
  <c r="AH35" i="20"/>
  <c r="AI35" i="20"/>
  <c r="AO35" i="20"/>
  <c r="AP35" i="20"/>
  <c r="AV35" i="20"/>
  <c r="AW35" i="20"/>
  <c r="BC35" i="20"/>
  <c r="BD35" i="20"/>
  <c r="BK35" i="20"/>
  <c r="BL35" i="20"/>
  <c r="BR35" i="20"/>
  <c r="BS35" i="20"/>
  <c r="BY35" i="20"/>
  <c r="BZ35" i="20"/>
  <c r="CF35" i="20"/>
  <c r="CG35" i="20"/>
  <c r="CN35" i="20"/>
  <c r="CT35" i="20" s="1"/>
  <c r="CO35" i="20"/>
  <c r="CV35" i="20" s="1"/>
  <c r="CP35" i="20"/>
  <c r="CQ35" i="20"/>
  <c r="CR35" i="20"/>
  <c r="CS35" i="20"/>
  <c r="CU35" i="20"/>
  <c r="CW35" i="20"/>
  <c r="I36" i="20"/>
  <c r="J36" i="20"/>
  <c r="Q36" i="20"/>
  <c r="R36" i="20"/>
  <c r="Z36" i="20"/>
  <c r="AA36" i="20"/>
  <c r="AH36" i="20"/>
  <c r="AI36" i="20"/>
  <c r="AO36" i="20"/>
  <c r="AP36" i="20"/>
  <c r="AV36" i="20"/>
  <c r="AW36" i="20"/>
  <c r="BC36" i="20"/>
  <c r="BD36" i="20"/>
  <c r="BK36" i="20"/>
  <c r="BL36" i="20"/>
  <c r="BR36" i="20"/>
  <c r="BS36" i="20"/>
  <c r="BY36" i="20"/>
  <c r="BZ36" i="20"/>
  <c r="CF36" i="20"/>
  <c r="CG36" i="20"/>
  <c r="CN36" i="20"/>
  <c r="CT36" i="20" s="1"/>
  <c r="CO36" i="20"/>
  <c r="CV36" i="20" s="1"/>
  <c r="CW36" i="20" s="1"/>
  <c r="CP36" i="20"/>
  <c r="CQ36" i="20"/>
  <c r="CR36" i="20"/>
  <c r="CS36" i="20"/>
  <c r="CU36" i="20"/>
  <c r="I37" i="20"/>
  <c r="J37" i="20"/>
  <c r="Q37" i="20"/>
  <c r="R37" i="20" s="1"/>
  <c r="Z37" i="20"/>
  <c r="AA37" i="20"/>
  <c r="AH37" i="20"/>
  <c r="AI37" i="20" s="1"/>
  <c r="AO37" i="20"/>
  <c r="AP37" i="20"/>
  <c r="AV37" i="20"/>
  <c r="AW37" i="20" s="1"/>
  <c r="BC37" i="20"/>
  <c r="BD37" i="20"/>
  <c r="BK37" i="20"/>
  <c r="BL37" i="20" s="1"/>
  <c r="BR37" i="20"/>
  <c r="BS37" i="20"/>
  <c r="BY37" i="20"/>
  <c r="BZ37" i="20" s="1"/>
  <c r="CF37" i="20"/>
  <c r="CG37" i="20"/>
  <c r="CN37" i="20"/>
  <c r="CP37" i="20"/>
  <c r="CQ37" i="20"/>
  <c r="CR37" i="20"/>
  <c r="CS37" i="20"/>
  <c r="I38" i="20"/>
  <c r="J38" i="20"/>
  <c r="Q38" i="20"/>
  <c r="R38" i="20" s="1"/>
  <c r="Z38" i="20"/>
  <c r="AA38" i="20"/>
  <c r="AH38" i="20"/>
  <c r="AI38" i="20" s="1"/>
  <c r="AO38" i="20"/>
  <c r="AP38" i="20"/>
  <c r="AV38" i="20"/>
  <c r="AW38" i="20" s="1"/>
  <c r="BC38" i="20"/>
  <c r="BD38" i="20"/>
  <c r="BK38" i="20"/>
  <c r="BL38" i="20" s="1"/>
  <c r="BR38" i="20"/>
  <c r="BS38" i="20"/>
  <c r="BY38" i="20"/>
  <c r="BZ38" i="20" s="1"/>
  <c r="CF38" i="20"/>
  <c r="CG38" i="20"/>
  <c r="CN38" i="20"/>
  <c r="CP38" i="20"/>
  <c r="CQ38" i="20"/>
  <c r="CR38" i="20"/>
  <c r="CS38" i="20"/>
  <c r="I39" i="20"/>
  <c r="J39" i="20"/>
  <c r="Q39" i="20"/>
  <c r="R39" i="20" s="1"/>
  <c r="Z39" i="20"/>
  <c r="AA39" i="20"/>
  <c r="AH39" i="20"/>
  <c r="AI39" i="20" s="1"/>
  <c r="AO39" i="20"/>
  <c r="AP39" i="20"/>
  <c r="AV39" i="20"/>
  <c r="AW39" i="20" s="1"/>
  <c r="BC39" i="20"/>
  <c r="BD39" i="20"/>
  <c r="BK39" i="20"/>
  <c r="BL39" i="20" s="1"/>
  <c r="BR39" i="20"/>
  <c r="BS39" i="20"/>
  <c r="BY39" i="20"/>
  <c r="BZ39" i="20" s="1"/>
  <c r="CF39" i="20"/>
  <c r="CG39" i="20"/>
  <c r="CH39" i="20"/>
  <c r="CQ39" i="20"/>
  <c r="CR39" i="20"/>
  <c r="CS39" i="20"/>
  <c r="I40" i="20"/>
  <c r="J40" i="20" s="1"/>
  <c r="Q40" i="20"/>
  <c r="R40" i="20" s="1"/>
  <c r="Z40" i="20"/>
  <c r="AA40" i="20"/>
  <c r="AH40" i="20"/>
  <c r="AI40" i="20" s="1"/>
  <c r="AO40" i="20"/>
  <c r="AP40" i="20"/>
  <c r="AV40" i="20"/>
  <c r="AW40" i="20" s="1"/>
  <c r="BC40" i="20"/>
  <c r="BD40" i="20" s="1"/>
  <c r="BK40" i="20"/>
  <c r="BL40" i="20" s="1"/>
  <c r="BR40" i="20"/>
  <c r="BS40" i="20"/>
  <c r="BY40" i="20"/>
  <c r="BZ40" i="20" s="1"/>
  <c r="CF40" i="20"/>
  <c r="CG40" i="20" s="1"/>
  <c r="CN40" i="20"/>
  <c r="CP40" i="20"/>
  <c r="CQ40" i="20"/>
  <c r="CR40" i="20"/>
  <c r="CS40" i="20"/>
  <c r="I41" i="20"/>
  <c r="J41" i="20" s="1"/>
  <c r="Q41" i="20"/>
  <c r="R41" i="20" s="1"/>
  <c r="Z41" i="20"/>
  <c r="AA41" i="20"/>
  <c r="AH41" i="20"/>
  <c r="AI41" i="20" s="1"/>
  <c r="AO41" i="20"/>
  <c r="AP41" i="20" s="1"/>
  <c r="AV41" i="20"/>
  <c r="AW41" i="20" s="1"/>
  <c r="BC41" i="20"/>
  <c r="BD41" i="20"/>
  <c r="BK41" i="20"/>
  <c r="BL41" i="20" s="1"/>
  <c r="BR41" i="20"/>
  <c r="BY41" i="20"/>
  <c r="BZ41" i="20" s="1"/>
  <c r="CF41" i="20"/>
  <c r="CG41" i="20"/>
  <c r="CN41" i="20"/>
  <c r="CO41" i="20" s="1"/>
  <c r="CP41" i="20"/>
  <c r="CQ41" i="20"/>
  <c r="CR41" i="20"/>
  <c r="CS41" i="20"/>
  <c r="I42" i="20"/>
  <c r="J42" i="20"/>
  <c r="Q42" i="20"/>
  <c r="R42" i="20" s="1"/>
  <c r="Z42" i="20"/>
  <c r="AA42" i="20"/>
  <c r="AH42" i="20"/>
  <c r="AI42" i="20" s="1"/>
  <c r="AO42" i="20"/>
  <c r="AP42" i="20"/>
  <c r="AV42" i="20"/>
  <c r="AW42" i="20" s="1"/>
  <c r="BC42" i="20"/>
  <c r="BD42" i="20" s="1"/>
  <c r="BK42" i="20"/>
  <c r="BL42" i="20" s="1"/>
  <c r="BR42" i="20"/>
  <c r="BS42" i="20"/>
  <c r="BY42" i="20"/>
  <c r="BZ42" i="20" s="1"/>
  <c r="CF42" i="20"/>
  <c r="CG42" i="20" s="1"/>
  <c r="CN42" i="20"/>
  <c r="CP42" i="20"/>
  <c r="CQ42" i="20"/>
  <c r="CR42" i="20"/>
  <c r="CS42" i="20"/>
  <c r="I43" i="20"/>
  <c r="J43" i="20" s="1"/>
  <c r="Q43" i="20"/>
  <c r="R43" i="20" s="1"/>
  <c r="Z43" i="20"/>
  <c r="AA43" i="20"/>
  <c r="AH43" i="20"/>
  <c r="AI43" i="20" s="1"/>
  <c r="AO43" i="20"/>
  <c r="AP43" i="20" s="1"/>
  <c r="AV43" i="20"/>
  <c r="AW43" i="20" s="1"/>
  <c r="BC43" i="20"/>
  <c r="BD43" i="20"/>
  <c r="BK43" i="20"/>
  <c r="BL43" i="20" s="1"/>
  <c r="BR43" i="20"/>
  <c r="BS43" i="20" s="1"/>
  <c r="BY43" i="20"/>
  <c r="BZ43" i="20" s="1"/>
  <c r="CF43" i="20"/>
  <c r="CN43" i="20"/>
  <c r="CO43" i="20" s="1"/>
  <c r="CP43" i="20"/>
  <c r="CQ43" i="20"/>
  <c r="CR43" i="20"/>
  <c r="CS43" i="20"/>
  <c r="I44" i="20"/>
  <c r="J44" i="20"/>
  <c r="Q44" i="20"/>
  <c r="R44" i="20" s="1"/>
  <c r="Z44" i="20"/>
  <c r="AA44" i="20" s="1"/>
  <c r="AH44" i="20"/>
  <c r="AI44" i="20" s="1"/>
  <c r="AO44" i="20"/>
  <c r="AP44" i="20"/>
  <c r="AV44" i="20"/>
  <c r="AW44" i="20" s="1"/>
  <c r="BC44" i="20"/>
  <c r="BD44" i="20" s="1"/>
  <c r="BK44" i="20"/>
  <c r="BL44" i="20" s="1"/>
  <c r="BR44" i="20"/>
  <c r="BS44" i="20"/>
  <c r="BY44" i="20"/>
  <c r="BZ44" i="20" s="1"/>
  <c r="CF44" i="20"/>
  <c r="CN44" i="20"/>
  <c r="CO44" i="20" s="1"/>
  <c r="CP44" i="20"/>
  <c r="CQ44" i="20"/>
  <c r="CR44" i="20"/>
  <c r="CS44" i="20"/>
  <c r="I45" i="20"/>
  <c r="J45" i="20"/>
  <c r="Q45" i="20"/>
  <c r="R45" i="20" s="1"/>
  <c r="Z45" i="20"/>
  <c r="AA45" i="20"/>
  <c r="AH45" i="20"/>
  <c r="AI45" i="20" s="1"/>
  <c r="AO45" i="20"/>
  <c r="AP45" i="20" s="1"/>
  <c r="AV45" i="20"/>
  <c r="AW45" i="20" s="1"/>
  <c r="BC45" i="20"/>
  <c r="BD45" i="20"/>
  <c r="BK45" i="20"/>
  <c r="BL45" i="20" s="1"/>
  <c r="BR45" i="20"/>
  <c r="BS45" i="20"/>
  <c r="BY45" i="20"/>
  <c r="BZ45" i="20" s="1"/>
  <c r="CF45" i="20"/>
  <c r="CG45" i="20"/>
  <c r="CN45" i="20"/>
  <c r="CO45" i="20" s="1"/>
  <c r="CP45" i="20"/>
  <c r="CQ45" i="20"/>
  <c r="CR45" i="20"/>
  <c r="CS45" i="20"/>
  <c r="CT45" i="20"/>
  <c r="I46" i="20"/>
  <c r="J46" i="20"/>
  <c r="Q46" i="20"/>
  <c r="R46" i="20" s="1"/>
  <c r="Z46" i="20"/>
  <c r="AA46" i="20" s="1"/>
  <c r="AH46" i="20"/>
  <c r="AI46" i="20" s="1"/>
  <c r="AO46" i="20"/>
  <c r="AP46" i="20"/>
  <c r="AV46" i="20"/>
  <c r="AW46" i="20" s="1"/>
  <c r="BC46" i="20"/>
  <c r="BD46" i="20" s="1"/>
  <c r="BK46" i="20"/>
  <c r="BL46" i="20" s="1"/>
  <c r="BR46" i="20"/>
  <c r="BS46" i="20" s="1"/>
  <c r="BY46" i="20"/>
  <c r="BZ46" i="20" s="1"/>
  <c r="CF46" i="20"/>
  <c r="CG46" i="20" s="1"/>
  <c r="CN46" i="20"/>
  <c r="CP46" i="20"/>
  <c r="CQ46" i="20"/>
  <c r="CR46" i="20"/>
  <c r="CS46" i="20"/>
  <c r="I47" i="20"/>
  <c r="J47" i="20" s="1"/>
  <c r="Q47" i="20"/>
  <c r="R47" i="20" s="1"/>
  <c r="Z47" i="20"/>
  <c r="AA47" i="20"/>
  <c r="AH47" i="20"/>
  <c r="AI47" i="20" s="1"/>
  <c r="AO47" i="20"/>
  <c r="AP47" i="20"/>
  <c r="AV47" i="20"/>
  <c r="AW47" i="20" s="1"/>
  <c r="BC47" i="20"/>
  <c r="BD47" i="20"/>
  <c r="BK47" i="20"/>
  <c r="BL47" i="20" s="1"/>
  <c r="BR47" i="20"/>
  <c r="BY47" i="20"/>
  <c r="BZ47" i="20" s="1"/>
  <c r="CF47" i="20"/>
  <c r="CG47" i="20"/>
  <c r="CN47" i="20"/>
  <c r="CO47" i="20" s="1"/>
  <c r="CP47" i="20"/>
  <c r="CQ47" i="20"/>
  <c r="CR47" i="20"/>
  <c r="CS47" i="20"/>
  <c r="I48" i="20"/>
  <c r="Q48" i="20"/>
  <c r="Z48" i="20"/>
  <c r="AH48" i="20"/>
  <c r="AO48" i="20"/>
  <c r="AP48" i="20"/>
  <c r="AV48" i="20"/>
  <c r="AW48" i="20" s="1"/>
  <c r="BC48" i="20"/>
  <c r="BD48" i="20" s="1"/>
  <c r="BK48" i="20"/>
  <c r="BL48" i="20" s="1"/>
  <c r="BR48" i="20"/>
  <c r="BS48" i="20" s="1"/>
  <c r="BY48" i="20"/>
  <c r="BZ48" i="20" s="1"/>
  <c r="CF48" i="20"/>
  <c r="CG48" i="20" s="1"/>
  <c r="CN48" i="20"/>
  <c r="CP48" i="20"/>
  <c r="CQ48" i="20"/>
  <c r="CR48" i="20"/>
  <c r="CS48" i="20"/>
  <c r="I49" i="20"/>
  <c r="J49" i="20" s="1"/>
  <c r="Q49" i="20"/>
  <c r="R49" i="20" s="1"/>
  <c r="Z49" i="20"/>
  <c r="AA49" i="20"/>
  <c r="AH49" i="20"/>
  <c r="AI49" i="20" s="1"/>
  <c r="AO49" i="20"/>
  <c r="AP49" i="20"/>
  <c r="AV49" i="20"/>
  <c r="AW49" i="20" s="1"/>
  <c r="BC49" i="20"/>
  <c r="BD49" i="20"/>
  <c r="BK49" i="20"/>
  <c r="BL49" i="20" s="1"/>
  <c r="BR49" i="20"/>
  <c r="BY49" i="20"/>
  <c r="BZ49" i="20" s="1"/>
  <c r="CF49" i="20"/>
  <c r="CG49" i="20"/>
  <c r="CN49" i="20"/>
  <c r="CO49" i="20" s="1"/>
  <c r="CP49" i="20"/>
  <c r="CQ49" i="20"/>
  <c r="CR49" i="20"/>
  <c r="CS49" i="20"/>
  <c r="I50" i="20"/>
  <c r="J50" i="20"/>
  <c r="Q50" i="20"/>
  <c r="R50" i="20" s="1"/>
  <c r="Z50" i="20"/>
  <c r="AA50" i="20" s="1"/>
  <c r="AH50" i="20"/>
  <c r="AI50" i="20" s="1"/>
  <c r="AO50" i="20"/>
  <c r="AP50" i="20" s="1"/>
  <c r="AV50" i="20"/>
  <c r="AW50" i="20" s="1"/>
  <c r="BC50" i="20"/>
  <c r="BD50" i="20" s="1"/>
  <c r="BK50" i="20"/>
  <c r="BL50" i="20" s="1"/>
  <c r="BR50" i="20"/>
  <c r="BS50" i="20"/>
  <c r="BY50" i="20"/>
  <c r="BZ50" i="20" s="1"/>
  <c r="CF50" i="20"/>
  <c r="CG50" i="20" s="1"/>
  <c r="CN50" i="20"/>
  <c r="CO50" i="20" s="1"/>
  <c r="CP50" i="20"/>
  <c r="CQ50" i="20"/>
  <c r="CR50" i="20"/>
  <c r="CS50" i="20"/>
  <c r="I51" i="20"/>
  <c r="J51" i="20"/>
  <c r="Q51" i="20"/>
  <c r="R51" i="20" s="1"/>
  <c r="Z51" i="20"/>
  <c r="AA51" i="20"/>
  <c r="AH51" i="20"/>
  <c r="AI51" i="20" s="1"/>
  <c r="AO51" i="20"/>
  <c r="AP51" i="20" s="1"/>
  <c r="AV51" i="20"/>
  <c r="AW51" i="20" s="1"/>
  <c r="BC51" i="20"/>
  <c r="BD51" i="20"/>
  <c r="BK51" i="20"/>
  <c r="BL51" i="20" s="1"/>
  <c r="BM51" i="20"/>
  <c r="BY51" i="20"/>
  <c r="BZ51" i="20"/>
  <c r="CF51" i="20"/>
  <c r="CG51" i="20"/>
  <c r="CN51" i="20"/>
  <c r="CO51" i="20"/>
  <c r="CQ51" i="20"/>
  <c r="CR51" i="20"/>
  <c r="CS51" i="20"/>
  <c r="I52" i="20"/>
  <c r="J52" i="20"/>
  <c r="Q52" i="20"/>
  <c r="R52" i="20"/>
  <c r="Z52" i="20"/>
  <c r="AA52" i="20"/>
  <c r="AH52" i="20"/>
  <c r="AI52" i="20"/>
  <c r="AO52" i="20"/>
  <c r="AP52" i="20"/>
  <c r="AV52" i="20"/>
  <c r="AW52" i="20"/>
  <c r="BC52" i="20"/>
  <c r="BD52" i="20"/>
  <c r="BK52" i="20"/>
  <c r="BL52" i="20"/>
  <c r="BR52" i="20"/>
  <c r="BS52" i="20"/>
  <c r="BY52" i="20"/>
  <c r="BZ52" i="20"/>
  <c r="CF52" i="20"/>
  <c r="CG52" i="20"/>
  <c r="CN52" i="20"/>
  <c r="CO52" i="20"/>
  <c r="CP52" i="20"/>
  <c r="CQ52" i="20"/>
  <c r="CR52" i="20"/>
  <c r="CS52" i="20"/>
  <c r="CT52" i="20"/>
  <c r="CU52" i="20"/>
  <c r="I53" i="20"/>
  <c r="J53" i="20"/>
  <c r="Q53" i="20"/>
  <c r="R53" i="20"/>
  <c r="Z53" i="20"/>
  <c r="AA53" i="20"/>
  <c r="AH53" i="20"/>
  <c r="AI53" i="20"/>
  <c r="AO53" i="20"/>
  <c r="AP53" i="20"/>
  <c r="AV53" i="20"/>
  <c r="AW53" i="20"/>
  <c r="AX53" i="20"/>
  <c r="BC53" i="20"/>
  <c r="BD53" i="20" s="1"/>
  <c r="BE53" i="20"/>
  <c r="BR53" i="20"/>
  <c r="BS53" i="20"/>
  <c r="BY53" i="20"/>
  <c r="BZ53" i="20" s="1"/>
  <c r="CF53" i="20"/>
  <c r="CG53" i="20"/>
  <c r="CN53" i="20"/>
  <c r="CQ53" i="20"/>
  <c r="CR53" i="20"/>
  <c r="CS53" i="20"/>
  <c r="I54" i="20"/>
  <c r="J54" i="20"/>
  <c r="Q54" i="20"/>
  <c r="R54" i="20"/>
  <c r="Z54" i="20"/>
  <c r="AA54" i="20"/>
  <c r="AH54" i="20"/>
  <c r="AI54" i="20"/>
  <c r="AO54" i="20"/>
  <c r="AP54" i="20"/>
  <c r="AV54" i="20"/>
  <c r="AW54" i="20"/>
  <c r="BC54" i="20"/>
  <c r="BD54" i="20"/>
  <c r="BK54" i="20"/>
  <c r="BL54" i="20"/>
  <c r="BR54" i="20"/>
  <c r="BS54" i="20"/>
  <c r="BY54" i="20"/>
  <c r="BZ54" i="20"/>
  <c r="CF54" i="20"/>
  <c r="CG54" i="20"/>
  <c r="CN54" i="20"/>
  <c r="CT54" i="20" s="1"/>
  <c r="CU54" i="20" s="1"/>
  <c r="CO54" i="20"/>
  <c r="CV54" i="20" s="1"/>
  <c r="CW54" i="20" s="1"/>
  <c r="CP54" i="20"/>
  <c r="CQ54" i="20"/>
  <c r="CR54" i="20"/>
  <c r="CS54" i="20"/>
  <c r="I55" i="20"/>
  <c r="J55" i="20"/>
  <c r="Q55" i="20"/>
  <c r="R55" i="20"/>
  <c r="Z55" i="20"/>
  <c r="AA55" i="20"/>
  <c r="AH55" i="20"/>
  <c r="AI55" i="20"/>
  <c r="AO55" i="20"/>
  <c r="AP55" i="20"/>
  <c r="AV55" i="20"/>
  <c r="AW55" i="20"/>
  <c r="BC55" i="20"/>
  <c r="BD55" i="20"/>
  <c r="BK55" i="20"/>
  <c r="BL55" i="20"/>
  <c r="BR55" i="20"/>
  <c r="BS55" i="20"/>
  <c r="BY55" i="20"/>
  <c r="BZ55" i="20"/>
  <c r="CF55" i="20"/>
  <c r="CG55" i="20"/>
  <c r="CN55" i="20"/>
  <c r="CT55" i="20" s="1"/>
  <c r="CO55" i="20"/>
  <c r="CV55" i="20" s="1"/>
  <c r="CW55" i="20" s="1"/>
  <c r="CP55" i="20"/>
  <c r="CQ55" i="20"/>
  <c r="CR55" i="20"/>
  <c r="CS55" i="20"/>
  <c r="CU55" i="20"/>
  <c r="I56" i="20"/>
  <c r="J56" i="20"/>
  <c r="Q56" i="20"/>
  <c r="R56" i="20" s="1"/>
  <c r="Z56" i="20"/>
  <c r="AA56" i="20"/>
  <c r="AH56" i="20"/>
  <c r="AI56" i="20" s="1"/>
  <c r="AO56" i="20"/>
  <c r="AP56" i="20"/>
  <c r="AV56" i="20"/>
  <c r="AW56" i="20" s="1"/>
  <c r="BC56" i="20"/>
  <c r="BD56" i="20"/>
  <c r="BK56" i="20"/>
  <c r="BL56" i="20" s="1"/>
  <c r="BR56" i="20"/>
  <c r="BS56" i="20"/>
  <c r="BY56" i="20"/>
  <c r="BZ56" i="20" s="1"/>
  <c r="CF56" i="20"/>
  <c r="CG56" i="20"/>
  <c r="CN56" i="20"/>
  <c r="CP56" i="20"/>
  <c r="CQ56" i="20"/>
  <c r="CR56" i="20"/>
  <c r="CS56" i="20"/>
  <c r="I57" i="20"/>
  <c r="J57" i="20"/>
  <c r="Q57" i="20"/>
  <c r="R57" i="20" s="1"/>
  <c r="Z57" i="20"/>
  <c r="AA57" i="20"/>
  <c r="AH57" i="20"/>
  <c r="AI57" i="20" s="1"/>
  <c r="AO57" i="20"/>
  <c r="AP57" i="20"/>
  <c r="AV57" i="20"/>
  <c r="AW57" i="20" s="1"/>
  <c r="BC57" i="20"/>
  <c r="BD57" i="20"/>
  <c r="BK57" i="20"/>
  <c r="BL57" i="20" s="1"/>
  <c r="BR57" i="20"/>
  <c r="BS57" i="20"/>
  <c r="BY57" i="20"/>
  <c r="BZ57" i="20" s="1"/>
  <c r="CF57" i="20"/>
  <c r="CG57" i="20"/>
  <c r="CH57" i="20"/>
  <c r="CQ57" i="20"/>
  <c r="CR57" i="20"/>
  <c r="CS57" i="20"/>
  <c r="I58" i="20"/>
  <c r="J58" i="20" s="1"/>
  <c r="Q58" i="20"/>
  <c r="R58" i="20" s="1"/>
  <c r="Z58" i="20"/>
  <c r="AA58" i="20"/>
  <c r="AH58" i="20"/>
  <c r="AI58" i="20" s="1"/>
  <c r="AO58" i="20"/>
  <c r="AP58" i="20" s="1"/>
  <c r="AV58" i="20"/>
  <c r="AW58" i="20" s="1"/>
  <c r="BC58" i="20"/>
  <c r="BD58" i="20"/>
  <c r="BK58" i="20"/>
  <c r="BL58" i="20" s="1"/>
  <c r="BR58" i="20"/>
  <c r="BS58" i="20" s="1"/>
  <c r="BY58" i="20"/>
  <c r="BZ58" i="20" s="1"/>
  <c r="CF58" i="20"/>
  <c r="CG58" i="20" s="1"/>
  <c r="CN58" i="20"/>
  <c r="CO58" i="20" s="1"/>
  <c r="CP58" i="20"/>
  <c r="CQ58" i="20"/>
  <c r="CR58" i="20"/>
  <c r="CS58" i="20"/>
  <c r="CT58" i="20"/>
  <c r="I59" i="20"/>
  <c r="J59" i="20"/>
  <c r="Q59" i="20"/>
  <c r="R59" i="20" s="1"/>
  <c r="Z59" i="20"/>
  <c r="AA59" i="20" s="1"/>
  <c r="AH59" i="20"/>
  <c r="AI59" i="20" s="1"/>
  <c r="AO59" i="20"/>
  <c r="AP59" i="20"/>
  <c r="AV59" i="20"/>
  <c r="AW59" i="20" s="1"/>
  <c r="BC59" i="20"/>
  <c r="BD59" i="20" s="1"/>
  <c r="BK59" i="20"/>
  <c r="BL59" i="20" s="1"/>
  <c r="BR59" i="20"/>
  <c r="BS59" i="20"/>
  <c r="BY59" i="20"/>
  <c r="BZ59" i="20" s="1"/>
  <c r="CF59" i="20"/>
  <c r="CG59" i="20" s="1"/>
  <c r="CN59" i="20"/>
  <c r="CO59" i="20" s="1"/>
  <c r="CP59" i="20"/>
  <c r="CQ59" i="20"/>
  <c r="CR59" i="20"/>
  <c r="CS59" i="20"/>
  <c r="I60" i="20"/>
  <c r="J60" i="20" s="1"/>
  <c r="Q60" i="20"/>
  <c r="R60" i="20" s="1"/>
  <c r="Z60" i="20"/>
  <c r="AA60" i="20"/>
  <c r="AH60" i="20"/>
  <c r="AI60" i="20" s="1"/>
  <c r="AO60" i="20"/>
  <c r="AP60" i="20" s="1"/>
  <c r="AV60" i="20"/>
  <c r="AW60" i="20" s="1"/>
  <c r="BC60" i="20"/>
  <c r="BD60" i="20" s="1"/>
  <c r="BK60" i="20"/>
  <c r="BL60" i="20" s="1"/>
  <c r="BR60" i="20"/>
  <c r="BS60" i="20"/>
  <c r="BY60" i="20"/>
  <c r="BZ60" i="20" s="1"/>
  <c r="CF60" i="20"/>
  <c r="CG60" i="20"/>
  <c r="CN60" i="20"/>
  <c r="CP60" i="20"/>
  <c r="CQ60" i="20"/>
  <c r="CR60" i="20"/>
  <c r="CS60" i="20"/>
  <c r="I61" i="20"/>
  <c r="J61" i="20" s="1"/>
  <c r="Q61" i="20"/>
  <c r="R61" i="20" s="1"/>
  <c r="Z61" i="20"/>
  <c r="AA61" i="20"/>
  <c r="AH61" i="20"/>
  <c r="AI61" i="20" s="1"/>
  <c r="AO61" i="20"/>
  <c r="AP61" i="20"/>
  <c r="AV61" i="20"/>
  <c r="AW61" i="20" s="1"/>
  <c r="BC61" i="20"/>
  <c r="BD61" i="20" s="1"/>
  <c r="BK61" i="20"/>
  <c r="BL61" i="20" s="1"/>
  <c r="BR61" i="20"/>
  <c r="BS61" i="20"/>
  <c r="BY61" i="20"/>
  <c r="BZ61" i="20" s="1"/>
  <c r="CF61" i="20"/>
  <c r="CG61" i="20"/>
  <c r="CN61" i="20"/>
  <c r="CP61" i="20"/>
  <c r="CQ61" i="20"/>
  <c r="CR61" i="20"/>
  <c r="CS61" i="20"/>
  <c r="I62" i="20"/>
  <c r="J62" i="20" s="1"/>
  <c r="Q62" i="20"/>
  <c r="R62" i="20" s="1"/>
  <c r="Z62" i="20"/>
  <c r="AA62" i="20" s="1"/>
  <c r="AH62" i="20"/>
  <c r="AI62" i="20"/>
  <c r="AO62" i="20"/>
  <c r="AP62" i="20" s="1"/>
  <c r="AV62" i="20"/>
  <c r="AW62" i="20"/>
  <c r="BC62" i="20"/>
  <c r="BD62" i="20" s="1"/>
  <c r="BK62" i="20"/>
  <c r="BL62" i="20"/>
  <c r="BR62" i="20"/>
  <c r="BS62" i="20" s="1"/>
  <c r="BY62" i="20"/>
  <c r="BZ62" i="20"/>
  <c r="CF62" i="20"/>
  <c r="CN62" i="20"/>
  <c r="CO62" i="20"/>
  <c r="CP62" i="20"/>
  <c r="CQ62" i="20"/>
  <c r="CR62" i="20"/>
  <c r="CS62" i="20"/>
  <c r="Q63" i="20"/>
  <c r="R63" i="20"/>
  <c r="Z63" i="20"/>
  <c r="AA63" i="20"/>
  <c r="AH63" i="20"/>
  <c r="AI63" i="20"/>
  <c r="AO63" i="20"/>
  <c r="AP63" i="20"/>
  <c r="AV63" i="20"/>
  <c r="AW63" i="20"/>
  <c r="BC63" i="20"/>
  <c r="BD63" i="20"/>
  <c r="BK63" i="20"/>
  <c r="BL63" i="20"/>
  <c r="BR63" i="20"/>
  <c r="BS63" i="20"/>
  <c r="BY63" i="20"/>
  <c r="BZ63" i="20"/>
  <c r="CF63" i="20"/>
  <c r="CG63" i="20"/>
  <c r="CN63" i="20"/>
  <c r="CT63" i="20" s="1"/>
  <c r="CU63" i="20" s="1"/>
  <c r="CO63" i="20"/>
  <c r="CP63" i="20"/>
  <c r="CQ63" i="20"/>
  <c r="CR63" i="20"/>
  <c r="CS63" i="20"/>
  <c r="I64" i="20"/>
  <c r="J64" i="20"/>
  <c r="Q64" i="20"/>
  <c r="R64" i="20"/>
  <c r="Z64" i="20"/>
  <c r="AA64" i="20"/>
  <c r="AH64" i="20"/>
  <c r="AI64" i="20"/>
  <c r="AO64" i="20"/>
  <c r="AP64" i="20"/>
  <c r="AV64" i="20"/>
  <c r="AW64" i="20"/>
  <c r="BC64" i="20"/>
  <c r="BD64" i="20"/>
  <c r="BK64" i="20"/>
  <c r="BL64" i="20"/>
  <c r="BR64" i="20"/>
  <c r="BS64" i="20"/>
  <c r="BY64" i="20"/>
  <c r="BZ64" i="20"/>
  <c r="CF64" i="20"/>
  <c r="CG64" i="20"/>
  <c r="CN64" i="20"/>
  <c r="CT64" i="20" s="1"/>
  <c r="CO64" i="20"/>
  <c r="CV64" i="20" s="1"/>
  <c r="CW64" i="20" s="1"/>
  <c r="CP64" i="20"/>
  <c r="CQ64" i="20"/>
  <c r="CR64" i="20"/>
  <c r="CS64" i="20"/>
  <c r="CU64" i="20"/>
  <c r="I65" i="20"/>
  <c r="J65" i="20"/>
  <c r="Q65" i="20"/>
  <c r="R65" i="20"/>
  <c r="Z65" i="20"/>
  <c r="AA65" i="20"/>
  <c r="AH65" i="20"/>
  <c r="AI65" i="20"/>
  <c r="AO65" i="20"/>
  <c r="AP65" i="20"/>
  <c r="AV65" i="20"/>
  <c r="AW65" i="20"/>
  <c r="BC65" i="20"/>
  <c r="BD65" i="20"/>
  <c r="BK65" i="20"/>
  <c r="BL65" i="20"/>
  <c r="BM65" i="20"/>
  <c r="BR65" i="20"/>
  <c r="BS65" i="20" s="1"/>
  <c r="BY65" i="20"/>
  <c r="BZ65" i="20" s="1"/>
  <c r="CF65" i="20"/>
  <c r="CN65" i="20"/>
  <c r="CO65" i="20" s="1"/>
  <c r="CP65" i="20"/>
  <c r="CQ65" i="20"/>
  <c r="CR65" i="20"/>
  <c r="CS65" i="20"/>
  <c r="I66" i="20"/>
  <c r="J66" i="20"/>
  <c r="Q66" i="20"/>
  <c r="R66" i="20" s="1"/>
  <c r="Z66" i="20"/>
  <c r="AA66" i="20" s="1"/>
  <c r="AH66" i="20"/>
  <c r="AI66" i="20" s="1"/>
  <c r="AO66" i="20"/>
  <c r="AP66" i="20"/>
  <c r="AV66" i="20"/>
  <c r="AW66" i="20" s="1"/>
  <c r="BC66" i="20"/>
  <c r="BD66" i="20" s="1"/>
  <c r="BK66" i="20"/>
  <c r="BL66" i="20" s="1"/>
  <c r="BR66" i="20"/>
  <c r="BS66" i="20"/>
  <c r="BY66" i="20"/>
  <c r="BZ66" i="20" s="1"/>
  <c r="CF66" i="20"/>
  <c r="CG66" i="20" s="1"/>
  <c r="CN66" i="20"/>
  <c r="CO66" i="20" s="1"/>
  <c r="CP66" i="20"/>
  <c r="CQ66" i="20"/>
  <c r="CR66" i="20"/>
  <c r="CS66" i="20"/>
  <c r="CT66" i="20"/>
  <c r="I67" i="20"/>
  <c r="J67" i="20" s="1"/>
  <c r="Q67" i="20"/>
  <c r="R67" i="20" s="1"/>
  <c r="Z67" i="20"/>
  <c r="AA67" i="20"/>
  <c r="AH67" i="20"/>
  <c r="AI67" i="20" s="1"/>
  <c r="AO67" i="20"/>
  <c r="AP67" i="20" s="1"/>
  <c r="AV67" i="20"/>
  <c r="AW67" i="20" s="1"/>
  <c r="BC67" i="20"/>
  <c r="BD67" i="20" s="1"/>
  <c r="BK67" i="20"/>
  <c r="BL67" i="20" s="1"/>
  <c r="BR67" i="20"/>
  <c r="BS67" i="20"/>
  <c r="BY67" i="20"/>
  <c r="BZ67" i="20" s="1"/>
  <c r="CF67" i="20"/>
  <c r="CG67" i="20"/>
  <c r="CN67" i="20"/>
  <c r="CP67" i="20"/>
  <c r="CQ67" i="20"/>
  <c r="CR67" i="20"/>
  <c r="CS67" i="20"/>
  <c r="I68" i="20"/>
  <c r="J68" i="20"/>
  <c r="Q68" i="20"/>
  <c r="R68" i="20" s="1"/>
  <c r="Z68" i="20"/>
  <c r="AH68" i="20"/>
  <c r="AI68" i="20" s="1"/>
  <c r="AO68" i="20"/>
  <c r="AP68" i="20"/>
  <c r="AV68" i="20"/>
  <c r="AW68" i="20" s="1"/>
  <c r="BC68" i="20"/>
  <c r="BD68" i="20" s="1"/>
  <c r="BK68" i="20"/>
  <c r="BL68" i="20" s="1"/>
  <c r="BR68" i="20"/>
  <c r="BS68" i="20" s="1"/>
  <c r="BY68" i="20"/>
  <c r="BZ68" i="20" s="1"/>
  <c r="CF68" i="20"/>
  <c r="CG68" i="20"/>
  <c r="CN68" i="20"/>
  <c r="CP68" i="20"/>
  <c r="CQ68" i="20"/>
  <c r="CR68" i="20"/>
  <c r="CS68" i="20"/>
  <c r="I69" i="20"/>
  <c r="Q69" i="20"/>
  <c r="R69" i="20" s="1"/>
  <c r="Z69" i="20"/>
  <c r="AA69" i="20" s="1"/>
  <c r="AH69" i="20"/>
  <c r="AI69" i="20" s="1"/>
  <c r="AO69" i="20"/>
  <c r="AP69" i="20"/>
  <c r="AV69" i="20"/>
  <c r="AW69" i="20" s="1"/>
  <c r="BC69" i="20"/>
  <c r="BD69" i="20"/>
  <c r="BE69" i="20"/>
  <c r="BK69" i="20" s="1"/>
  <c r="BL69" i="20" s="1"/>
  <c r="BR69" i="20"/>
  <c r="BS69" i="20"/>
  <c r="BY69" i="20"/>
  <c r="BZ69" i="20"/>
  <c r="CF69" i="20"/>
  <c r="CG69" i="20"/>
  <c r="CH69" i="20"/>
  <c r="CN69" i="20"/>
  <c r="CO69" i="20" s="1"/>
  <c r="CP69" i="20"/>
  <c r="CQ69" i="20"/>
  <c r="CR69" i="20"/>
  <c r="CS69" i="20"/>
  <c r="I70" i="20"/>
  <c r="J70" i="20" s="1"/>
  <c r="Q70" i="20"/>
  <c r="R70" i="20" s="1"/>
  <c r="Z70" i="20"/>
  <c r="AA70" i="20" s="1"/>
  <c r="AH70" i="20"/>
  <c r="AI70" i="20"/>
  <c r="AO70" i="20"/>
  <c r="AP70" i="20" s="1"/>
  <c r="AV70" i="20"/>
  <c r="AW70" i="20" s="1"/>
  <c r="BC70" i="20"/>
  <c r="BD70" i="20" s="1"/>
  <c r="BK70" i="20"/>
  <c r="BM70" i="20"/>
  <c r="BR70" i="20" s="1"/>
  <c r="BS70" i="20" s="1"/>
  <c r="BY70" i="20"/>
  <c r="BZ70" i="20" s="1"/>
  <c r="CF70" i="20"/>
  <c r="CG70" i="20"/>
  <c r="CH70" i="20"/>
  <c r="CN70" i="20" s="1"/>
  <c r="CO70" i="20" s="1"/>
  <c r="CP70" i="20"/>
  <c r="CQ70" i="20"/>
  <c r="CR70" i="20"/>
  <c r="CS70" i="20"/>
  <c r="I71" i="20"/>
  <c r="J71" i="20"/>
  <c r="Q71" i="20"/>
  <c r="R71" i="20" s="1"/>
  <c r="Z71" i="20"/>
  <c r="AA71" i="20" s="1"/>
  <c r="AH71" i="20"/>
  <c r="AI71" i="20" s="1"/>
  <c r="AO71" i="20"/>
  <c r="AP71" i="20"/>
  <c r="AV71" i="20"/>
  <c r="AW71" i="20" s="1"/>
  <c r="BC71" i="20"/>
  <c r="BD71" i="20" s="1"/>
  <c r="BK71" i="20"/>
  <c r="BL71" i="20" s="1"/>
  <c r="BR71" i="20"/>
  <c r="BS71" i="20"/>
  <c r="BY71" i="20"/>
  <c r="BZ71" i="20" s="1"/>
  <c r="CF71" i="20"/>
  <c r="CG71" i="20" s="1"/>
  <c r="CN71" i="20"/>
  <c r="CP71" i="20"/>
  <c r="CQ71" i="20"/>
  <c r="CR71" i="20"/>
  <c r="CS71" i="20"/>
  <c r="I72" i="20"/>
  <c r="J72" i="20" s="1"/>
  <c r="K72" i="20"/>
  <c r="Z72" i="20"/>
  <c r="AA72" i="20" s="1"/>
  <c r="AB72" i="20"/>
  <c r="AH72" i="20"/>
  <c r="AI72" i="20"/>
  <c r="AO72" i="20"/>
  <c r="AP72" i="20" s="1"/>
  <c r="AV72" i="20"/>
  <c r="AW72" i="20" s="1"/>
  <c r="BC72" i="20"/>
  <c r="BD72" i="20" s="1"/>
  <c r="BK72" i="20"/>
  <c r="BL72" i="20"/>
  <c r="BR72" i="20"/>
  <c r="BS72" i="20" s="1"/>
  <c r="BY72" i="20"/>
  <c r="BZ72" i="20" s="1"/>
  <c r="CF72" i="20"/>
  <c r="CG72" i="20" s="1"/>
  <c r="CN72" i="20"/>
  <c r="CO72" i="20"/>
  <c r="CQ72" i="20"/>
  <c r="CR72" i="20"/>
  <c r="CS72" i="20"/>
  <c r="I73" i="20"/>
  <c r="J73" i="20" s="1"/>
  <c r="Q73" i="20"/>
  <c r="R73" i="20"/>
  <c r="Z73" i="20"/>
  <c r="AA73" i="20" s="1"/>
  <c r="AH73" i="20"/>
  <c r="AI73" i="20" s="1"/>
  <c r="AO73" i="20"/>
  <c r="AP73" i="20" s="1"/>
  <c r="AV73" i="20"/>
  <c r="AW73" i="20"/>
  <c r="BC73" i="20"/>
  <c r="BD73" i="20" s="1"/>
  <c r="BE73" i="20"/>
  <c r="BR73" i="20"/>
  <c r="BS73" i="20"/>
  <c r="BY73" i="20"/>
  <c r="BZ73" i="20"/>
  <c r="CF73" i="20"/>
  <c r="CG73" i="20"/>
  <c r="CN73" i="20"/>
  <c r="CO73" i="20"/>
  <c r="CQ73" i="20"/>
  <c r="CR73" i="20"/>
  <c r="CS73" i="20"/>
  <c r="I74" i="20"/>
  <c r="J74" i="20"/>
  <c r="Q74" i="20"/>
  <c r="R74" i="20"/>
  <c r="Z74" i="20"/>
  <c r="AA74" i="20"/>
  <c r="AH74" i="20"/>
  <c r="AI74" i="20"/>
  <c r="AO74" i="20"/>
  <c r="AP74" i="20"/>
  <c r="AV74" i="20"/>
  <c r="AW74" i="20"/>
  <c r="BC74" i="20"/>
  <c r="BD74" i="20"/>
  <c r="BK74" i="20"/>
  <c r="BL74" i="20"/>
  <c r="BR74" i="20"/>
  <c r="BS74" i="20"/>
  <c r="BY74" i="20"/>
  <c r="BZ74" i="20"/>
  <c r="CF74" i="20"/>
  <c r="CG74" i="20"/>
  <c r="CN74" i="20"/>
  <c r="CT74" i="20" s="1"/>
  <c r="CO74" i="20"/>
  <c r="CV74" i="20" s="1"/>
  <c r="CW74" i="20" s="1"/>
  <c r="CP74" i="20"/>
  <c r="CQ74" i="20"/>
  <c r="CR74" i="20"/>
  <c r="CS74" i="20"/>
  <c r="CU74" i="20"/>
  <c r="I75" i="20"/>
  <c r="J75" i="20"/>
  <c r="Q75" i="20"/>
  <c r="R75" i="20" s="1"/>
  <c r="Z75" i="20"/>
  <c r="AA75" i="20"/>
  <c r="AH75" i="20"/>
  <c r="AI75" i="20" s="1"/>
  <c r="AO75" i="20"/>
  <c r="AP75" i="20"/>
  <c r="AV75" i="20"/>
  <c r="AW75" i="20" s="1"/>
  <c r="BC75" i="20"/>
  <c r="BD75" i="20"/>
  <c r="BK75" i="20"/>
  <c r="BL75" i="20" s="1"/>
  <c r="BR75" i="20"/>
  <c r="BS75" i="20"/>
  <c r="BX75" i="20"/>
  <c r="CA75" i="20"/>
  <c r="CF75" i="20" s="1"/>
  <c r="CG75" i="20"/>
  <c r="CH75" i="20"/>
  <c r="CN75" i="20"/>
  <c r="CO75" i="20" s="1"/>
  <c r="CP75" i="20"/>
  <c r="CQ75" i="20"/>
  <c r="CR75" i="20"/>
  <c r="I76" i="20"/>
  <c r="J76" i="20" s="1"/>
  <c r="Q76" i="20"/>
  <c r="R76" i="20" s="1"/>
  <c r="Z76" i="20"/>
  <c r="AA76" i="20" s="1"/>
  <c r="AH76" i="20"/>
  <c r="AI76" i="20"/>
  <c r="AO76" i="20"/>
  <c r="AP76" i="20" s="1"/>
  <c r="AV76" i="20"/>
  <c r="AW76" i="20" s="1"/>
  <c r="BC76" i="20"/>
  <c r="BD76" i="20" s="1"/>
  <c r="BK76" i="20"/>
  <c r="BL76" i="20"/>
  <c r="BR76" i="20"/>
  <c r="BS76" i="20" s="1"/>
  <c r="BY76" i="20"/>
  <c r="BZ76" i="20" s="1"/>
  <c r="CF76" i="20"/>
  <c r="CG76" i="20" s="1"/>
  <c r="CN76" i="20"/>
  <c r="CO76" i="20"/>
  <c r="CV76" i="20" s="1"/>
  <c r="CP76" i="20"/>
  <c r="CQ76" i="20"/>
  <c r="CR76" i="20"/>
  <c r="CS76" i="20"/>
  <c r="I77" i="20"/>
  <c r="J77" i="20" s="1"/>
  <c r="Q77" i="20"/>
  <c r="R77" i="20"/>
  <c r="Z77" i="20"/>
  <c r="AA77" i="20" s="1"/>
  <c r="AH77" i="20"/>
  <c r="AI77" i="20" s="1"/>
  <c r="AO77" i="20"/>
  <c r="AP77" i="20" s="1"/>
  <c r="AV77" i="20"/>
  <c r="AW77" i="20"/>
  <c r="BC77" i="20"/>
  <c r="BD77" i="20" s="1"/>
  <c r="BK77" i="20"/>
  <c r="BL77" i="20" s="1"/>
  <c r="BR77" i="20"/>
  <c r="BS77" i="20" s="1"/>
  <c r="BY77" i="20"/>
  <c r="BZ77" i="20"/>
  <c r="CF77" i="20"/>
  <c r="CG77" i="20" s="1"/>
  <c r="CN77" i="20"/>
  <c r="CP77" i="20"/>
  <c r="CQ77" i="20"/>
  <c r="CR77" i="20"/>
  <c r="CS77" i="20"/>
  <c r="I78" i="20"/>
  <c r="J78" i="20" s="1"/>
  <c r="Q78" i="20"/>
  <c r="R78" i="20" s="1"/>
  <c r="Z78" i="20"/>
  <c r="AA78" i="20" s="1"/>
  <c r="AH78" i="20"/>
  <c r="AI78" i="20"/>
  <c r="AO78" i="20"/>
  <c r="AP78" i="20" s="1"/>
  <c r="AV78" i="20"/>
  <c r="AW78" i="20" s="1"/>
  <c r="BC78" i="20"/>
  <c r="BD78" i="20" s="1"/>
  <c r="BK78" i="20"/>
  <c r="BL78" i="20"/>
  <c r="BR78" i="20"/>
  <c r="BS78" i="20"/>
  <c r="BY78" i="20"/>
  <c r="BZ78" i="20"/>
  <c r="CF78" i="20"/>
  <c r="CG78" i="20"/>
  <c r="CN78" i="20"/>
  <c r="CO78" i="20"/>
  <c r="CV78" i="20" s="1"/>
  <c r="CP78" i="20"/>
  <c r="CQ78" i="20"/>
  <c r="CR78" i="20"/>
  <c r="CS78" i="20"/>
  <c r="I79" i="20"/>
  <c r="J79" i="20"/>
  <c r="Q79" i="20"/>
  <c r="R79" i="20"/>
  <c r="Z79" i="20"/>
  <c r="AA79" i="20"/>
  <c r="AH79" i="20"/>
  <c r="AI79" i="20"/>
  <c r="AO79" i="20"/>
  <c r="AP79" i="20"/>
  <c r="AV79" i="20"/>
  <c r="AW79" i="20"/>
  <c r="BC79" i="20"/>
  <c r="BD79" i="20"/>
  <c r="BK79" i="20"/>
  <c r="BL79" i="20"/>
  <c r="BR79" i="20"/>
  <c r="BS79" i="20"/>
  <c r="BY79" i="20"/>
  <c r="BZ79" i="20"/>
  <c r="CF79" i="20"/>
  <c r="CG79" i="20"/>
  <c r="CH79" i="20"/>
  <c r="CN79" i="20"/>
  <c r="CO79" i="20" s="1"/>
  <c r="CP79" i="20"/>
  <c r="CQ79" i="20"/>
  <c r="CR79" i="20"/>
  <c r="CS79" i="20"/>
  <c r="CT79" i="20"/>
  <c r="CV79" i="20"/>
  <c r="I80" i="20"/>
  <c r="J80" i="20" s="1"/>
  <c r="Q80" i="20"/>
  <c r="R80" i="20" s="1"/>
  <c r="Z80" i="20"/>
  <c r="AA80" i="20" s="1"/>
  <c r="AH80" i="20"/>
  <c r="AI80" i="20" s="1"/>
  <c r="AO80" i="20"/>
  <c r="AP80" i="20" s="1"/>
  <c r="AV80" i="20"/>
  <c r="AW80" i="20" s="1"/>
  <c r="BC80" i="20"/>
  <c r="BD80" i="20" s="1"/>
  <c r="BK80" i="20"/>
  <c r="BL80" i="20" s="1"/>
  <c r="BR80" i="20"/>
  <c r="BS80" i="20" s="1"/>
  <c r="BY80" i="20"/>
  <c r="BZ80" i="20" s="1"/>
  <c r="CF80" i="20"/>
  <c r="CG80" i="20" s="1"/>
  <c r="CN80" i="20"/>
  <c r="CP80" i="20"/>
  <c r="CQ80" i="20"/>
  <c r="CR80" i="20"/>
  <c r="CS80" i="20"/>
  <c r="I81" i="20"/>
  <c r="J81" i="20" s="1"/>
  <c r="Q81" i="20"/>
  <c r="R81" i="20" s="1"/>
  <c r="Z81" i="20"/>
  <c r="AA81" i="20" s="1"/>
  <c r="AH81" i="20"/>
  <c r="AI81" i="20" s="1"/>
  <c r="AO81" i="20"/>
  <c r="AP81" i="20" s="1"/>
  <c r="AV81" i="20"/>
  <c r="AW81" i="20" s="1"/>
  <c r="BC81" i="20"/>
  <c r="BD81" i="20" s="1"/>
  <c r="BK81" i="20"/>
  <c r="BL81" i="20" s="1"/>
  <c r="BR81" i="20"/>
  <c r="BS81" i="20" s="1"/>
  <c r="BY81" i="20"/>
  <c r="BZ81" i="20" s="1"/>
  <c r="CF81" i="20"/>
  <c r="CG81" i="20" s="1"/>
  <c r="CN81" i="20"/>
  <c r="CO81" i="20" s="1"/>
  <c r="CP81" i="20"/>
  <c r="CQ81" i="20"/>
  <c r="CR81" i="20"/>
  <c r="CS81" i="20"/>
  <c r="CV81" i="20"/>
  <c r="I82" i="20"/>
  <c r="J82" i="20" s="1"/>
  <c r="Q82" i="20"/>
  <c r="R82" i="20" s="1"/>
  <c r="Z82" i="20"/>
  <c r="AA82" i="20" s="1"/>
  <c r="AH82" i="20"/>
  <c r="AI82" i="20" s="1"/>
  <c r="AO82" i="20"/>
  <c r="AP82" i="20" s="1"/>
  <c r="AV82" i="20"/>
  <c r="AW82" i="20" s="1"/>
  <c r="BC82" i="20"/>
  <c r="BD82" i="20" s="1"/>
  <c r="BK82" i="20"/>
  <c r="BL82" i="20" s="1"/>
  <c r="BR82" i="20"/>
  <c r="BS82" i="20" s="1"/>
  <c r="BY82" i="20"/>
  <c r="BZ82" i="20" s="1"/>
  <c r="CF82" i="20"/>
  <c r="CG82" i="20" s="1"/>
  <c r="CN82" i="20"/>
  <c r="CP82" i="20"/>
  <c r="CQ82" i="20"/>
  <c r="CR82" i="20"/>
  <c r="CS82" i="20"/>
  <c r="I83" i="20"/>
  <c r="J83" i="20" s="1"/>
  <c r="Q83" i="20"/>
  <c r="R83" i="20" s="1"/>
  <c r="Z83" i="20"/>
  <c r="AA83" i="20" s="1"/>
  <c r="AH83" i="20"/>
  <c r="AI83" i="20" s="1"/>
  <c r="AO83" i="20"/>
  <c r="AP83" i="20" s="1"/>
  <c r="AV83" i="20"/>
  <c r="AW83" i="20" s="1"/>
  <c r="BC83" i="20"/>
  <c r="BD83" i="20" s="1"/>
  <c r="BK83" i="20"/>
  <c r="BL83" i="20" s="1"/>
  <c r="BR83" i="20"/>
  <c r="BS83" i="20" s="1"/>
  <c r="BY83" i="20"/>
  <c r="BZ83" i="20" s="1"/>
  <c r="CF83" i="20"/>
  <c r="CG83" i="20" s="1"/>
  <c r="CN83" i="20"/>
  <c r="CO83" i="20" s="1"/>
  <c r="CP83" i="20"/>
  <c r="CQ83" i="20"/>
  <c r="CR83" i="20"/>
  <c r="CS83" i="20"/>
  <c r="CV83" i="20"/>
  <c r="I84" i="20"/>
  <c r="J84" i="20" s="1"/>
  <c r="Q84" i="20"/>
  <c r="R84" i="20" s="1"/>
  <c r="Z84" i="20"/>
  <c r="AA84" i="20" s="1"/>
  <c r="AH84" i="20"/>
  <c r="AI84" i="20" s="1"/>
  <c r="AO84" i="20"/>
  <c r="AP84" i="20" s="1"/>
  <c r="AV84" i="20"/>
  <c r="AW84" i="20" s="1"/>
  <c r="BC84" i="20"/>
  <c r="BD84" i="20" s="1"/>
  <c r="BK84" i="20"/>
  <c r="BL84" i="20" s="1"/>
  <c r="BR84" i="20"/>
  <c r="BS84" i="20" s="1"/>
  <c r="BY84" i="20"/>
  <c r="BZ84" i="20" s="1"/>
  <c r="CF84" i="20"/>
  <c r="CG84" i="20" s="1"/>
  <c r="CN84" i="20"/>
  <c r="CP84" i="20"/>
  <c r="CQ84" i="20"/>
  <c r="CR84" i="20"/>
  <c r="CS84" i="20"/>
  <c r="I85" i="20"/>
  <c r="J85" i="20" s="1"/>
  <c r="Q85" i="20"/>
  <c r="R85" i="20" s="1"/>
  <c r="Z85" i="20"/>
  <c r="AA85" i="20" s="1"/>
  <c r="AH85" i="20"/>
  <c r="AI85" i="20" s="1"/>
  <c r="AO85" i="20"/>
  <c r="AP85" i="20" s="1"/>
  <c r="AV85" i="20"/>
  <c r="AW85" i="20" s="1"/>
  <c r="BC85" i="20"/>
  <c r="BD85" i="20" s="1"/>
  <c r="BK85" i="20"/>
  <c r="BL85" i="20" s="1"/>
  <c r="BR85" i="20"/>
  <c r="BS85" i="20" s="1"/>
  <c r="BY85" i="20"/>
  <c r="BZ85" i="20" s="1"/>
  <c r="CF85" i="20"/>
  <c r="CG85" i="20" s="1"/>
  <c r="CH85" i="20"/>
  <c r="CQ85" i="20"/>
  <c r="CR85" i="20"/>
  <c r="CS85" i="20"/>
  <c r="I86" i="20"/>
  <c r="J86" i="20"/>
  <c r="Q86" i="20"/>
  <c r="R86" i="20"/>
  <c r="Z86" i="20"/>
  <c r="AA86" i="20"/>
  <c r="AH86" i="20"/>
  <c r="AI86" i="20"/>
  <c r="AO86" i="20"/>
  <c r="AP86" i="20"/>
  <c r="AV86" i="20"/>
  <c r="AW86" i="20"/>
  <c r="BC86" i="20"/>
  <c r="BD86" i="20"/>
  <c r="BK86" i="20"/>
  <c r="BL86" i="20"/>
  <c r="BR86" i="20"/>
  <c r="BS86" i="20"/>
  <c r="BY86" i="20"/>
  <c r="BZ86" i="20"/>
  <c r="CF86" i="20"/>
  <c r="CG86" i="20"/>
  <c r="CN86" i="20"/>
  <c r="CO86" i="20"/>
  <c r="CV86" i="20" s="1"/>
  <c r="CW86" i="20" s="1"/>
  <c r="CP86" i="20"/>
  <c r="CQ86" i="20"/>
  <c r="CR86" i="20"/>
  <c r="CS86" i="20"/>
  <c r="CT86" i="20"/>
  <c r="CU86" i="20"/>
  <c r="Q87" i="20"/>
  <c r="R87" i="20"/>
  <c r="Z87" i="20"/>
  <c r="AA87" i="20"/>
  <c r="AH87" i="20"/>
  <c r="AI87" i="20"/>
  <c r="AO87" i="20"/>
  <c r="AP87" i="20"/>
  <c r="AV87" i="20"/>
  <c r="AW87" i="20"/>
  <c r="BC87" i="20"/>
  <c r="BD87" i="20"/>
  <c r="BK87" i="20"/>
  <c r="BL87" i="20"/>
  <c r="BR87" i="20"/>
  <c r="BS87" i="20"/>
  <c r="BY87" i="20"/>
  <c r="BZ87" i="20"/>
  <c r="CF87" i="20"/>
  <c r="CG87" i="20"/>
  <c r="CN87" i="20"/>
  <c r="CT87" i="20" s="1"/>
  <c r="CO87" i="20"/>
  <c r="CP87" i="20"/>
  <c r="CQ87" i="20"/>
  <c r="CR87" i="20"/>
  <c r="CS87" i="20"/>
  <c r="I88" i="20"/>
  <c r="J88" i="20"/>
  <c r="Q88" i="20"/>
  <c r="R88" i="20"/>
  <c r="Z88" i="20"/>
  <c r="AA88" i="20"/>
  <c r="AH88" i="20"/>
  <c r="AI88" i="20"/>
  <c r="AO88" i="20"/>
  <c r="AP88" i="20"/>
  <c r="AV88" i="20"/>
  <c r="AW88" i="20"/>
  <c r="BC88" i="20"/>
  <c r="BD88" i="20"/>
  <c r="BK88" i="20"/>
  <c r="BL88" i="20"/>
  <c r="BR88" i="20"/>
  <c r="BS88" i="20"/>
  <c r="BY88" i="20"/>
  <c r="BZ88" i="20"/>
  <c r="CF88" i="20"/>
  <c r="CG88" i="20"/>
  <c r="CN88" i="20"/>
  <c r="CT88" i="20" s="1"/>
  <c r="CO88" i="20"/>
  <c r="CV88" i="20" s="1"/>
  <c r="CW88" i="20" s="1"/>
  <c r="CP88" i="20"/>
  <c r="CQ88" i="20"/>
  <c r="CR88" i="20"/>
  <c r="CS88" i="20"/>
  <c r="CU88" i="20"/>
  <c r="I89" i="20"/>
  <c r="J89" i="20"/>
  <c r="Q89" i="20"/>
  <c r="R89" i="20"/>
  <c r="Z89" i="20"/>
  <c r="AA89" i="20"/>
  <c r="AH89" i="20"/>
  <c r="AI89" i="20"/>
  <c r="AO89" i="20"/>
  <c r="AP89" i="20"/>
  <c r="AV89" i="20"/>
  <c r="AW89" i="20"/>
  <c r="BC89" i="20"/>
  <c r="BD89" i="20"/>
  <c r="BK89" i="20"/>
  <c r="BL89" i="20"/>
  <c r="BR89" i="20"/>
  <c r="BS89" i="20"/>
  <c r="BY89" i="20"/>
  <c r="BZ89" i="20"/>
  <c r="CF89" i="20"/>
  <c r="CG89" i="20"/>
  <c r="CN89" i="20"/>
  <c r="CT89" i="20" s="1"/>
  <c r="CU89" i="20" s="1"/>
  <c r="CO89" i="20"/>
  <c r="CP89" i="20"/>
  <c r="CQ89" i="20"/>
  <c r="CR89" i="20"/>
  <c r="CS89" i="20"/>
  <c r="I90" i="20"/>
  <c r="J90" i="20"/>
  <c r="Q90" i="20"/>
  <c r="R90" i="20"/>
  <c r="Z90" i="20"/>
  <c r="AA90" i="20"/>
  <c r="AH90" i="20"/>
  <c r="AI90" i="20"/>
  <c r="AO90" i="20"/>
  <c r="AP90" i="20"/>
  <c r="AV90" i="20"/>
  <c r="AW90" i="20"/>
  <c r="BC90" i="20"/>
  <c r="BD90" i="20"/>
  <c r="BK90" i="20"/>
  <c r="BL90" i="20"/>
  <c r="BR90" i="20"/>
  <c r="BS90" i="20"/>
  <c r="BY90" i="20"/>
  <c r="BZ90" i="20"/>
  <c r="CF90" i="20"/>
  <c r="CG90" i="20"/>
  <c r="CN90" i="20"/>
  <c r="CT90" i="20" s="1"/>
  <c r="CO90" i="20"/>
  <c r="CV90" i="20" s="1"/>
  <c r="CW90" i="20" s="1"/>
  <c r="CP90" i="20"/>
  <c r="CQ90" i="20"/>
  <c r="CR90" i="20"/>
  <c r="CS90" i="20"/>
  <c r="CU90" i="20"/>
  <c r="I91" i="20"/>
  <c r="J91" i="20"/>
  <c r="Q91" i="20"/>
  <c r="R91" i="20"/>
  <c r="Z91" i="20"/>
  <c r="AA91" i="20"/>
  <c r="AH91" i="20"/>
  <c r="AI91" i="20"/>
  <c r="AO91" i="20"/>
  <c r="AP91" i="20"/>
  <c r="AV91" i="20"/>
  <c r="AW91" i="20"/>
  <c r="BC91" i="20"/>
  <c r="BD91" i="20"/>
  <c r="BK91" i="20"/>
  <c r="BL91" i="20"/>
  <c r="BR91" i="20"/>
  <c r="BS91" i="20"/>
  <c r="BY91" i="20"/>
  <c r="BZ91" i="20"/>
  <c r="CF91" i="20"/>
  <c r="CG91" i="20"/>
  <c r="CN91" i="20"/>
  <c r="CT91" i="20" s="1"/>
  <c r="CO91" i="20"/>
  <c r="CP91" i="20"/>
  <c r="CQ91" i="20"/>
  <c r="CR91" i="20"/>
  <c r="CS91" i="20"/>
  <c r="I92" i="20"/>
  <c r="J92" i="20"/>
  <c r="Q92" i="20"/>
  <c r="R92" i="20"/>
  <c r="Z92" i="20"/>
  <c r="AA92" i="20"/>
  <c r="AH92" i="20"/>
  <c r="AI92" i="20"/>
  <c r="AO92" i="20"/>
  <c r="AP92" i="20"/>
  <c r="AV92" i="20"/>
  <c r="AW92" i="20"/>
  <c r="BC92" i="20"/>
  <c r="BD92" i="20"/>
  <c r="BK92" i="20"/>
  <c r="BL92" i="20"/>
  <c r="BR92" i="20"/>
  <c r="BS92" i="20"/>
  <c r="BY92" i="20"/>
  <c r="BZ92" i="20"/>
  <c r="CF92" i="20"/>
  <c r="CG92" i="20"/>
  <c r="CN92" i="20"/>
  <c r="CT92" i="20" s="1"/>
  <c r="CO92" i="20"/>
  <c r="CV92" i="20" s="1"/>
  <c r="CW92" i="20" s="1"/>
  <c r="CP92" i="20"/>
  <c r="CQ92" i="20"/>
  <c r="CR92" i="20"/>
  <c r="CS92" i="20"/>
  <c r="CU92" i="20"/>
  <c r="I93" i="20"/>
  <c r="J93" i="20"/>
  <c r="Q93" i="20"/>
  <c r="R93" i="20"/>
  <c r="Z93" i="20"/>
  <c r="AA93" i="20"/>
  <c r="AH93" i="20"/>
  <c r="AI93" i="20"/>
  <c r="AO93" i="20"/>
  <c r="AP93" i="20"/>
  <c r="AV93" i="20"/>
  <c r="AW93" i="20"/>
  <c r="BC93" i="20"/>
  <c r="BD93" i="20"/>
  <c r="BK93" i="20"/>
  <c r="BL93" i="20"/>
  <c r="BR93" i="20"/>
  <c r="BS93" i="20"/>
  <c r="BY93" i="20"/>
  <c r="BZ93" i="20"/>
  <c r="CF93" i="20"/>
  <c r="CG93" i="20"/>
  <c r="CN93" i="20"/>
  <c r="CT93" i="20" s="1"/>
  <c r="CU93" i="20" s="1"/>
  <c r="CO93" i="20"/>
  <c r="CP93" i="20"/>
  <c r="CQ93" i="20"/>
  <c r="CR93" i="20"/>
  <c r="CS93" i="20"/>
  <c r="I94" i="20"/>
  <c r="J94" i="20"/>
  <c r="Q94" i="20"/>
  <c r="R94" i="20"/>
  <c r="Z94" i="20"/>
  <c r="AA94" i="20"/>
  <c r="AH94" i="20"/>
  <c r="AI94" i="20"/>
  <c r="AO94" i="20"/>
  <c r="AP94" i="20"/>
  <c r="AV94" i="20"/>
  <c r="AW94" i="20"/>
  <c r="BC94" i="20"/>
  <c r="BD94" i="20"/>
  <c r="BK94" i="20"/>
  <c r="BL94" i="20"/>
  <c r="BR94" i="20"/>
  <c r="BS94" i="20"/>
  <c r="BY94" i="20"/>
  <c r="BZ94" i="20"/>
  <c r="CF94" i="20"/>
  <c r="CG94" i="20"/>
  <c r="CN94" i="20"/>
  <c r="CT94" i="20" s="1"/>
  <c r="CO94" i="20"/>
  <c r="CV94" i="20" s="1"/>
  <c r="CW94" i="20" s="1"/>
  <c r="CP94" i="20"/>
  <c r="CQ94" i="20"/>
  <c r="CR94" i="20"/>
  <c r="CS94" i="20"/>
  <c r="CU94" i="20"/>
  <c r="I95" i="20"/>
  <c r="J95" i="20"/>
  <c r="Q95" i="20"/>
  <c r="R95" i="20"/>
  <c r="Z95" i="20"/>
  <c r="AA95" i="20"/>
  <c r="AH95" i="20"/>
  <c r="AI95" i="20"/>
  <c r="AO95" i="20"/>
  <c r="AP95" i="20"/>
  <c r="AV95" i="20"/>
  <c r="AW95" i="20"/>
  <c r="BC95" i="20"/>
  <c r="BD95" i="20"/>
  <c r="BK95" i="20"/>
  <c r="BL95" i="20"/>
  <c r="BR95" i="20"/>
  <c r="BS95" i="20"/>
  <c r="BY95" i="20"/>
  <c r="BZ95" i="20"/>
  <c r="CF95" i="20"/>
  <c r="CG95" i="20"/>
  <c r="CN95" i="20"/>
  <c r="CT95" i="20" s="1"/>
  <c r="CO95" i="20"/>
  <c r="CP95" i="20"/>
  <c r="CQ95" i="20"/>
  <c r="CR95" i="20"/>
  <c r="CS95" i="20"/>
  <c r="I96" i="20"/>
  <c r="J96" i="20"/>
  <c r="Q96" i="20"/>
  <c r="R96" i="20"/>
  <c r="Z96" i="20"/>
  <c r="AA96" i="20"/>
  <c r="AH96" i="20"/>
  <c r="AI96" i="20"/>
  <c r="AO96" i="20"/>
  <c r="AP96" i="20"/>
  <c r="AV96" i="20"/>
  <c r="AW96" i="20"/>
  <c r="BC96" i="20"/>
  <c r="BD96" i="20"/>
  <c r="BK96" i="20"/>
  <c r="BL96" i="20"/>
  <c r="BR96" i="20"/>
  <c r="BS96" i="20"/>
  <c r="BY96" i="20"/>
  <c r="BZ96" i="20"/>
  <c r="CF96" i="20"/>
  <c r="CG96" i="20"/>
  <c r="CN96" i="20"/>
  <c r="CT96" i="20" s="1"/>
  <c r="CO96" i="20"/>
  <c r="CV96" i="20" s="1"/>
  <c r="CW96" i="20" s="1"/>
  <c r="CP96" i="20"/>
  <c r="CQ96" i="20"/>
  <c r="CR96" i="20"/>
  <c r="CS96" i="20"/>
  <c r="CU96" i="20"/>
  <c r="I97" i="20"/>
  <c r="J97" i="20"/>
  <c r="Q97" i="20"/>
  <c r="R97" i="20"/>
  <c r="Z97" i="20"/>
  <c r="AA97" i="20"/>
  <c r="AH97" i="20"/>
  <c r="AI97" i="20"/>
  <c r="AO97" i="20"/>
  <c r="AP97" i="20"/>
  <c r="AV97" i="20"/>
  <c r="AW97" i="20"/>
  <c r="BC97" i="20"/>
  <c r="BD97" i="20"/>
  <c r="BK97" i="20"/>
  <c r="BL97" i="20"/>
  <c r="BR97" i="20"/>
  <c r="BS97" i="20"/>
  <c r="BY97" i="20"/>
  <c r="BZ97" i="20"/>
  <c r="CF97" i="20"/>
  <c r="CG97" i="20"/>
  <c r="CN97" i="20"/>
  <c r="CT97" i="20" s="1"/>
  <c r="CU97" i="20" s="1"/>
  <c r="CO97" i="20"/>
  <c r="CP97" i="20"/>
  <c r="CQ97" i="20"/>
  <c r="CR97" i="20"/>
  <c r="CS97" i="20"/>
  <c r="I98" i="20"/>
  <c r="J98" i="20"/>
  <c r="Q98" i="20"/>
  <c r="R98" i="20"/>
  <c r="Z98" i="20"/>
  <c r="AA98" i="20"/>
  <c r="AH98" i="20"/>
  <c r="AI98" i="20"/>
  <c r="AO98" i="20"/>
  <c r="AP98" i="20"/>
  <c r="AV98" i="20"/>
  <c r="AW98" i="20"/>
  <c r="BC98" i="20"/>
  <c r="BD98" i="20"/>
  <c r="BK98" i="20"/>
  <c r="BL98" i="20"/>
  <c r="BR98" i="20"/>
  <c r="BS98" i="20"/>
  <c r="BY98" i="20"/>
  <c r="BZ98" i="20"/>
  <c r="CF98" i="20"/>
  <c r="CG98" i="20"/>
  <c r="CN98" i="20"/>
  <c r="CT98" i="20" s="1"/>
  <c r="CO98" i="20"/>
  <c r="CV98" i="20" s="1"/>
  <c r="CW98" i="20" s="1"/>
  <c r="CP98" i="20"/>
  <c r="CQ98" i="20"/>
  <c r="CR98" i="20"/>
  <c r="CS98" i="20"/>
  <c r="CU98" i="20"/>
  <c r="I99" i="20"/>
  <c r="J99" i="20"/>
  <c r="Q99" i="20"/>
  <c r="R99" i="20"/>
  <c r="Z99" i="20"/>
  <c r="AA99" i="20"/>
  <c r="AH99" i="20"/>
  <c r="AI99" i="20"/>
  <c r="AO99" i="20"/>
  <c r="AP99" i="20"/>
  <c r="AV99" i="20"/>
  <c r="AW99" i="20"/>
  <c r="BC99" i="20"/>
  <c r="BD99" i="20"/>
  <c r="BK99" i="20"/>
  <c r="BL99" i="20"/>
  <c r="BR99" i="20"/>
  <c r="BS99" i="20"/>
  <c r="BY99" i="20"/>
  <c r="BZ99" i="20"/>
  <c r="CF99" i="20"/>
  <c r="CG99" i="20"/>
  <c r="CN99" i="20"/>
  <c r="CT99" i="20" s="1"/>
  <c r="CO99" i="20"/>
  <c r="CP99" i="20"/>
  <c r="CQ99" i="20"/>
  <c r="CR99" i="20"/>
  <c r="CS99" i="20"/>
  <c r="I100" i="20"/>
  <c r="J100" i="20"/>
  <c r="Q100" i="20"/>
  <c r="R100" i="20"/>
  <c r="Z100" i="20"/>
  <c r="AA100" i="20"/>
  <c r="AH100" i="20"/>
  <c r="AI100" i="20"/>
  <c r="AO100" i="20"/>
  <c r="AP100" i="20"/>
  <c r="AV100" i="20"/>
  <c r="AW100" i="20"/>
  <c r="BC100" i="20"/>
  <c r="BD100" i="20"/>
  <c r="BK100" i="20"/>
  <c r="BL100" i="20"/>
  <c r="BR100" i="20"/>
  <c r="BS100" i="20"/>
  <c r="BY100" i="20"/>
  <c r="BZ100" i="20"/>
  <c r="CF100" i="20"/>
  <c r="CG100" i="20"/>
  <c r="CN100" i="20"/>
  <c r="CT100" i="20" s="1"/>
  <c r="CO100" i="20"/>
  <c r="CV100" i="20" s="1"/>
  <c r="CW100" i="20" s="1"/>
  <c r="CP100" i="20"/>
  <c r="CQ100" i="20"/>
  <c r="CR100" i="20"/>
  <c r="CS100" i="20"/>
  <c r="CU100" i="20"/>
  <c r="I101" i="20"/>
  <c r="J101" i="20"/>
  <c r="Q101" i="20"/>
  <c r="R101" i="20"/>
  <c r="Z101" i="20"/>
  <c r="AA101" i="20"/>
  <c r="AH101" i="20"/>
  <c r="AI101" i="20"/>
  <c r="AO101" i="20"/>
  <c r="AP101" i="20"/>
  <c r="AV101" i="20"/>
  <c r="AW101" i="20"/>
  <c r="BC101" i="20"/>
  <c r="BD101" i="20"/>
  <c r="BK101" i="20"/>
  <c r="BL101" i="20"/>
  <c r="BR101" i="20"/>
  <c r="BS101" i="20"/>
  <c r="BY101" i="20"/>
  <c r="BZ101" i="20"/>
  <c r="CF101" i="20"/>
  <c r="CG101" i="20"/>
  <c r="CN101" i="20"/>
  <c r="CT101" i="20" s="1"/>
  <c r="CU101" i="20" s="1"/>
  <c r="CO101" i="20"/>
  <c r="CP101" i="20"/>
  <c r="CQ101" i="20"/>
  <c r="CR101" i="20"/>
  <c r="CS101" i="20"/>
  <c r="I102" i="20"/>
  <c r="J102" i="20"/>
  <c r="Q102" i="20"/>
  <c r="R102" i="20"/>
  <c r="Z102" i="20"/>
  <c r="AA102" i="20"/>
  <c r="AH102" i="20"/>
  <c r="AI102" i="20"/>
  <c r="AO102" i="20"/>
  <c r="AP102" i="20"/>
  <c r="AV102" i="20"/>
  <c r="AW102" i="20"/>
  <c r="BC102" i="20"/>
  <c r="BD102" i="20"/>
  <c r="BK102" i="20"/>
  <c r="BL102" i="20"/>
  <c r="BR102" i="20"/>
  <c r="BS102" i="20"/>
  <c r="BY102" i="20"/>
  <c r="BZ102" i="20"/>
  <c r="CF102" i="20"/>
  <c r="CG102" i="20"/>
  <c r="CN102" i="20"/>
  <c r="CT102" i="20" s="1"/>
  <c r="CO102" i="20"/>
  <c r="CV102" i="20" s="1"/>
  <c r="CW102" i="20" s="1"/>
  <c r="CP102" i="20"/>
  <c r="CQ102" i="20"/>
  <c r="CR102" i="20"/>
  <c r="CS102" i="20"/>
  <c r="CU102" i="20"/>
  <c r="I103" i="20"/>
  <c r="J103" i="20"/>
  <c r="Q103" i="20"/>
  <c r="R103" i="20"/>
  <c r="Z103" i="20"/>
  <c r="AA103" i="20"/>
  <c r="AH103" i="20"/>
  <c r="AI103" i="20"/>
  <c r="AO103" i="20"/>
  <c r="AP103" i="20"/>
  <c r="AV103" i="20"/>
  <c r="AW103" i="20"/>
  <c r="BC103" i="20"/>
  <c r="BD103" i="20"/>
  <c r="BE103" i="20"/>
  <c r="BK103" i="20"/>
  <c r="BL103" i="20" s="1"/>
  <c r="BR103" i="20"/>
  <c r="BS103" i="20" s="1"/>
  <c r="BY103" i="20"/>
  <c r="BZ103" i="20" s="1"/>
  <c r="CF103" i="20"/>
  <c r="CG103" i="20" s="1"/>
  <c r="CV103" i="20" s="1"/>
  <c r="CN103" i="20"/>
  <c r="CO103" i="20" s="1"/>
  <c r="CP103" i="20"/>
  <c r="CQ103" i="20"/>
  <c r="CR103" i="20"/>
  <c r="CS103" i="20"/>
  <c r="I104" i="20"/>
  <c r="J104" i="20" s="1"/>
  <c r="Q104" i="20"/>
  <c r="R104" i="20" s="1"/>
  <c r="Z104" i="20"/>
  <c r="AA104" i="20" s="1"/>
  <c r="AH104" i="20"/>
  <c r="AI104" i="20" s="1"/>
  <c r="AO104" i="20"/>
  <c r="AP104" i="20" s="1"/>
  <c r="AV104" i="20"/>
  <c r="AW104" i="20" s="1"/>
  <c r="BC104" i="20"/>
  <c r="BD104" i="20" s="1"/>
  <c r="BK104" i="20"/>
  <c r="BL104" i="20" s="1"/>
  <c r="BR104" i="20"/>
  <c r="BS104" i="20" s="1"/>
  <c r="BY104" i="20"/>
  <c r="BZ104" i="20" s="1"/>
  <c r="CF104" i="20"/>
  <c r="CG104" i="20" s="1"/>
  <c r="CN104" i="20"/>
  <c r="CO104" i="20" s="1"/>
  <c r="CP104" i="20"/>
  <c r="CQ104" i="20"/>
  <c r="CR104" i="20"/>
  <c r="CS104" i="20"/>
  <c r="CT104" i="20"/>
  <c r="I105" i="20"/>
  <c r="J105" i="20" s="1"/>
  <c r="Q105" i="20"/>
  <c r="R105" i="20" s="1"/>
  <c r="Z105" i="20"/>
  <c r="AA105" i="20" s="1"/>
  <c r="AH105" i="20"/>
  <c r="AI105" i="20" s="1"/>
  <c r="AO105" i="20"/>
  <c r="AP105" i="20" s="1"/>
  <c r="AV105" i="20"/>
  <c r="AW105" i="20" s="1"/>
  <c r="BC105" i="20"/>
  <c r="BD105" i="20" s="1"/>
  <c r="BK105" i="20"/>
  <c r="BL105" i="20" s="1"/>
  <c r="BR105" i="20"/>
  <c r="BS105" i="20" s="1"/>
  <c r="BY105" i="20"/>
  <c r="BZ105" i="20" s="1"/>
  <c r="CA105" i="20"/>
  <c r="CN105" i="20"/>
  <c r="CO105" i="20"/>
  <c r="CQ105" i="20"/>
  <c r="CR105" i="20"/>
  <c r="CS105" i="20"/>
  <c r="I106" i="20"/>
  <c r="J106" i="20"/>
  <c r="Q106" i="20"/>
  <c r="R106" i="20"/>
  <c r="Z106" i="20"/>
  <c r="AA106" i="20" s="1"/>
  <c r="AH106" i="20"/>
  <c r="AI106" i="20"/>
  <c r="AO106" i="20"/>
  <c r="AP106" i="20" s="1"/>
  <c r="AV106" i="20"/>
  <c r="AW106" i="20"/>
  <c r="BC106" i="20"/>
  <c r="BD106" i="20" s="1"/>
  <c r="BK106" i="20"/>
  <c r="BL106" i="20"/>
  <c r="BR106" i="20"/>
  <c r="BS106" i="20" s="1"/>
  <c r="BY106" i="20"/>
  <c r="BZ106" i="20"/>
  <c r="CA106" i="20"/>
  <c r="CF106" i="20" s="1"/>
  <c r="CG106" i="20" s="1"/>
  <c r="CN106" i="20"/>
  <c r="CT106" i="20" s="1"/>
  <c r="CO106" i="20"/>
  <c r="CV106" i="20" s="1"/>
  <c r="CP106" i="20"/>
  <c r="CQ106" i="20"/>
  <c r="CR106" i="20"/>
  <c r="CR209" i="20" s="1"/>
  <c r="CS106" i="20"/>
  <c r="I107" i="20"/>
  <c r="J107" i="20" s="1"/>
  <c r="Q107" i="20"/>
  <c r="R107" i="20" s="1"/>
  <c r="Z107" i="20"/>
  <c r="AA107" i="20" s="1"/>
  <c r="AH107" i="20"/>
  <c r="AI107" i="20" s="1"/>
  <c r="AO107" i="20"/>
  <c r="AP107" i="20" s="1"/>
  <c r="AV107" i="20"/>
  <c r="AW107" i="20"/>
  <c r="BC107" i="20"/>
  <c r="BD107" i="20" s="1"/>
  <c r="BK107" i="20"/>
  <c r="BL107" i="20"/>
  <c r="BR107" i="20"/>
  <c r="BS107" i="20" s="1"/>
  <c r="BY107" i="20"/>
  <c r="BZ107" i="20" s="1"/>
  <c r="CF107" i="20"/>
  <c r="CG107" i="20" s="1"/>
  <c r="CN107" i="20"/>
  <c r="CP107" i="20"/>
  <c r="CQ107" i="20"/>
  <c r="CR107" i="20"/>
  <c r="CS107" i="20"/>
  <c r="I108" i="20"/>
  <c r="J108" i="20" s="1"/>
  <c r="Q108" i="20"/>
  <c r="R108" i="20"/>
  <c r="Z108" i="20"/>
  <c r="AA108" i="20" s="1"/>
  <c r="AH108" i="20"/>
  <c r="AI108" i="20" s="1"/>
  <c r="AO108" i="20"/>
  <c r="AP108" i="20" s="1"/>
  <c r="AV108" i="20"/>
  <c r="AW108" i="20" s="1"/>
  <c r="BC108" i="20"/>
  <c r="BD108" i="20" s="1"/>
  <c r="BK108" i="20"/>
  <c r="BL108" i="20"/>
  <c r="BR108" i="20"/>
  <c r="BS108" i="20" s="1"/>
  <c r="BY108" i="20"/>
  <c r="BZ108" i="20"/>
  <c r="CF108" i="20"/>
  <c r="CN108" i="20"/>
  <c r="CO108" i="20" s="1"/>
  <c r="CP108" i="20"/>
  <c r="CQ108" i="20"/>
  <c r="CR108" i="20"/>
  <c r="CS108" i="20"/>
  <c r="I109" i="20"/>
  <c r="J109" i="20" s="1"/>
  <c r="Q109" i="20"/>
  <c r="R109" i="20" s="1"/>
  <c r="Z109" i="20"/>
  <c r="AA109" i="20" s="1"/>
  <c r="AH109" i="20"/>
  <c r="AI109" i="20"/>
  <c r="AO109" i="20"/>
  <c r="AP109" i="20" s="1"/>
  <c r="AV109" i="20"/>
  <c r="AW109" i="20" s="1"/>
  <c r="BC109" i="20"/>
  <c r="BD109" i="20" s="1"/>
  <c r="BK109" i="20"/>
  <c r="BL109" i="20" s="1"/>
  <c r="BR109" i="20"/>
  <c r="BS109" i="20" s="1"/>
  <c r="BY109" i="20"/>
  <c r="BZ109" i="20"/>
  <c r="CF109" i="20"/>
  <c r="CG109" i="20" s="1"/>
  <c r="CN109" i="20"/>
  <c r="CO109" i="20"/>
  <c r="CP109" i="20"/>
  <c r="CQ109" i="20"/>
  <c r="CR109" i="20"/>
  <c r="CS109" i="20"/>
  <c r="I110" i="20"/>
  <c r="J110" i="20" s="1"/>
  <c r="Q110" i="20"/>
  <c r="R110" i="20" s="1"/>
  <c r="Z110" i="20"/>
  <c r="AA110" i="20" s="1"/>
  <c r="AH110" i="20"/>
  <c r="AI110" i="20"/>
  <c r="AO110" i="20"/>
  <c r="AP110" i="20" s="1"/>
  <c r="AV110" i="20"/>
  <c r="AW110" i="20"/>
  <c r="BC110" i="20"/>
  <c r="BD110" i="20" s="1"/>
  <c r="BK110" i="20"/>
  <c r="BL110" i="20" s="1"/>
  <c r="BR110" i="20"/>
  <c r="BS110" i="20" s="1"/>
  <c r="BY110" i="20"/>
  <c r="BZ110" i="20" s="1"/>
  <c r="CF110" i="20"/>
  <c r="CG110" i="20" s="1"/>
  <c r="CN110" i="20"/>
  <c r="CO110" i="20"/>
  <c r="CP110" i="20"/>
  <c r="CQ110" i="20"/>
  <c r="CR110" i="20"/>
  <c r="CS110" i="20"/>
  <c r="I111" i="20"/>
  <c r="J111" i="20" s="1"/>
  <c r="Q111" i="20"/>
  <c r="R111" i="20" s="1"/>
  <c r="Z111" i="20"/>
  <c r="AA111" i="20" s="1"/>
  <c r="AH111" i="20"/>
  <c r="AI111" i="20" s="1"/>
  <c r="AN111" i="20"/>
  <c r="AO111" i="20" s="1"/>
  <c r="AP111" i="20"/>
  <c r="AV111" i="20"/>
  <c r="AW111" i="20" s="1"/>
  <c r="BC111" i="20"/>
  <c r="BD111" i="20"/>
  <c r="BK111" i="20"/>
  <c r="BL111" i="20" s="1"/>
  <c r="BR111" i="20"/>
  <c r="BS111" i="20"/>
  <c r="BY111" i="20"/>
  <c r="BZ111" i="20" s="1"/>
  <c r="CF111" i="20"/>
  <c r="CG111" i="20"/>
  <c r="CN111" i="20"/>
  <c r="CP111" i="20"/>
  <c r="CQ111" i="20"/>
  <c r="CR111" i="20"/>
  <c r="CS111" i="20"/>
  <c r="I112" i="20"/>
  <c r="J112" i="20"/>
  <c r="Q112" i="20"/>
  <c r="R112" i="20" s="1"/>
  <c r="Z112" i="20"/>
  <c r="AA112" i="20"/>
  <c r="AH112" i="20"/>
  <c r="AI112" i="20" s="1"/>
  <c r="AO112" i="20"/>
  <c r="AP112" i="20"/>
  <c r="AV112" i="20"/>
  <c r="AW112" i="20" s="1"/>
  <c r="BC112" i="20"/>
  <c r="BD112" i="20"/>
  <c r="BK112" i="20"/>
  <c r="BL112" i="20" s="1"/>
  <c r="BR112" i="20"/>
  <c r="BS112" i="20"/>
  <c r="BY112" i="20"/>
  <c r="BZ112" i="20" s="1"/>
  <c r="CF112" i="20"/>
  <c r="CG112" i="20"/>
  <c r="CN112" i="20"/>
  <c r="CP112" i="20"/>
  <c r="CQ112" i="20"/>
  <c r="CR112" i="20"/>
  <c r="CS112" i="20"/>
  <c r="I113" i="20"/>
  <c r="J113" i="20"/>
  <c r="Q113" i="20"/>
  <c r="R113" i="20"/>
  <c r="Z113" i="20"/>
  <c r="AA113" i="20"/>
  <c r="AH113" i="20"/>
  <c r="AI113" i="20"/>
  <c r="AO113" i="20"/>
  <c r="AP113" i="20"/>
  <c r="AV113" i="20"/>
  <c r="AW113" i="20"/>
  <c r="BC113" i="20"/>
  <c r="BD113" i="20"/>
  <c r="BE113" i="20"/>
  <c r="BK113" i="20"/>
  <c r="BL113" i="20" s="1"/>
  <c r="BR113" i="20"/>
  <c r="BS113" i="20" s="1"/>
  <c r="BY113" i="20"/>
  <c r="BZ113" i="20" s="1"/>
  <c r="CF113" i="20"/>
  <c r="CG113" i="20"/>
  <c r="CN113" i="20"/>
  <c r="CO113" i="20" s="1"/>
  <c r="CP113" i="20"/>
  <c r="CQ113" i="20"/>
  <c r="CR113" i="20"/>
  <c r="CS113" i="20"/>
  <c r="I114" i="20"/>
  <c r="J114" i="20" s="1"/>
  <c r="Q114" i="20"/>
  <c r="R114" i="20" s="1"/>
  <c r="Z114" i="20"/>
  <c r="AA114" i="20" s="1"/>
  <c r="AH114" i="20"/>
  <c r="AI114" i="20" s="1"/>
  <c r="AO114" i="20"/>
  <c r="AP114" i="20"/>
  <c r="AV114" i="20"/>
  <c r="AW114" i="20" s="1"/>
  <c r="BC114" i="20"/>
  <c r="BD114" i="20"/>
  <c r="BK114" i="20"/>
  <c r="BL114" i="20" s="1"/>
  <c r="BR114" i="20"/>
  <c r="BS114" i="20" s="1"/>
  <c r="BY114" i="20"/>
  <c r="BZ114" i="20" s="1"/>
  <c r="CF114" i="20"/>
  <c r="CG114" i="20" s="1"/>
  <c r="CN114" i="20"/>
  <c r="CO114" i="20" s="1"/>
  <c r="CP114" i="20"/>
  <c r="CQ114" i="20"/>
  <c r="CR114" i="20"/>
  <c r="CS114" i="20"/>
  <c r="CT114" i="20"/>
  <c r="I115" i="20"/>
  <c r="J115" i="20"/>
  <c r="Q115" i="20"/>
  <c r="R115" i="20" s="1"/>
  <c r="Z115" i="20"/>
  <c r="AA115" i="20" s="1"/>
  <c r="AB115" i="20"/>
  <c r="AH115" i="20" s="1"/>
  <c r="AI115" i="20"/>
  <c r="AO115" i="20"/>
  <c r="AP115" i="20" s="1"/>
  <c r="AV115" i="20"/>
  <c r="AW115" i="20"/>
  <c r="BC115" i="20"/>
  <c r="BD115" i="20" s="1"/>
  <c r="BK115" i="20"/>
  <c r="BL115" i="20"/>
  <c r="BM115" i="20"/>
  <c r="BR115" i="20" s="1"/>
  <c r="BS115" i="20" s="1"/>
  <c r="BY115" i="20"/>
  <c r="BZ115" i="20" s="1"/>
  <c r="CF115" i="20"/>
  <c r="CG115" i="20" s="1"/>
  <c r="CN115" i="20"/>
  <c r="CO115" i="20"/>
  <c r="CP115" i="20"/>
  <c r="CQ115" i="20"/>
  <c r="CR115" i="20"/>
  <c r="CS115" i="20"/>
  <c r="I116" i="20"/>
  <c r="J116" i="20" s="1"/>
  <c r="Q116" i="20"/>
  <c r="R116" i="20" s="1"/>
  <c r="Z116" i="20"/>
  <c r="AA116" i="20" s="1"/>
  <c r="AH116" i="20"/>
  <c r="AI116" i="20" s="1"/>
  <c r="AO116" i="20"/>
  <c r="AP116" i="20" s="1"/>
  <c r="AV116" i="20"/>
  <c r="AW116" i="20"/>
  <c r="BC116" i="20"/>
  <c r="BD116" i="20" s="1"/>
  <c r="BK116" i="20"/>
  <c r="BL116" i="20" s="1"/>
  <c r="BR116" i="20"/>
  <c r="BS116" i="20" s="1"/>
  <c r="BY116" i="20"/>
  <c r="BZ116" i="20" s="1"/>
  <c r="CF116" i="20"/>
  <c r="CG116" i="20" s="1"/>
  <c r="CN116" i="20"/>
  <c r="CO116" i="20"/>
  <c r="CP116" i="20"/>
  <c r="CQ116" i="20"/>
  <c r="CR116" i="20"/>
  <c r="CS116" i="20"/>
  <c r="I117" i="20"/>
  <c r="J117" i="20" s="1"/>
  <c r="Q117" i="20"/>
  <c r="R117" i="20" s="1"/>
  <c r="Z117" i="20"/>
  <c r="AA117" i="20" s="1"/>
  <c r="AH117" i="20"/>
  <c r="AI117" i="20" s="1"/>
  <c r="AJ117" i="20"/>
  <c r="AO117" i="20" s="1"/>
  <c r="AP117" i="20"/>
  <c r="AV117" i="20"/>
  <c r="AW117" i="20" s="1"/>
  <c r="BC117" i="20"/>
  <c r="BD117" i="20"/>
  <c r="BK117" i="20"/>
  <c r="BL117" i="20" s="1"/>
  <c r="BR117" i="20"/>
  <c r="BS117" i="20"/>
  <c r="BY117" i="20"/>
  <c r="BZ117" i="20" s="1"/>
  <c r="CF117" i="20"/>
  <c r="CG117" i="20"/>
  <c r="CM117" i="20"/>
  <c r="CP117" i="20"/>
  <c r="CQ117" i="20"/>
  <c r="CR117" i="20"/>
  <c r="I118" i="20"/>
  <c r="J118" i="20" s="1"/>
  <c r="Q118" i="20"/>
  <c r="R118" i="20" s="1"/>
  <c r="Z118" i="20"/>
  <c r="AA118" i="20"/>
  <c r="AH118" i="20"/>
  <c r="AI118" i="20" s="1"/>
  <c r="AO118" i="20"/>
  <c r="AP118" i="20"/>
  <c r="AV118" i="20"/>
  <c r="AW118" i="20" s="1"/>
  <c r="BC118" i="20"/>
  <c r="BD118" i="20" s="1"/>
  <c r="BK118" i="20"/>
  <c r="BL118" i="20" s="1"/>
  <c r="BR118" i="20"/>
  <c r="BS118" i="20" s="1"/>
  <c r="BT118" i="20"/>
  <c r="BY118" i="20" s="1"/>
  <c r="BZ118" i="20"/>
  <c r="CF118" i="20"/>
  <c r="CG118" i="20" s="1"/>
  <c r="CN118" i="20"/>
  <c r="CO118" i="20"/>
  <c r="CP118" i="20"/>
  <c r="CQ118" i="20"/>
  <c r="CR118" i="20"/>
  <c r="CS118" i="20"/>
  <c r="I119" i="20"/>
  <c r="J119" i="20"/>
  <c r="Q119" i="20"/>
  <c r="R119" i="20"/>
  <c r="Z119" i="20"/>
  <c r="AA119" i="20"/>
  <c r="AH119" i="20"/>
  <c r="AI119" i="20"/>
  <c r="AO119" i="20"/>
  <c r="AP119" i="20"/>
  <c r="AV119" i="20"/>
  <c r="AW119" i="20"/>
  <c r="BC119" i="20"/>
  <c r="BD119" i="20"/>
  <c r="BK119" i="20"/>
  <c r="BL119" i="20"/>
  <c r="BR119" i="20"/>
  <c r="BS119" i="20"/>
  <c r="BY119" i="20"/>
  <c r="BZ119" i="20"/>
  <c r="CF119" i="20"/>
  <c r="CG119" i="20"/>
  <c r="CN119" i="20"/>
  <c r="CO119" i="20"/>
  <c r="CP119" i="20"/>
  <c r="CQ119" i="20"/>
  <c r="CR119" i="20"/>
  <c r="CS119" i="20"/>
  <c r="CT119" i="20"/>
  <c r="CU119" i="20"/>
  <c r="I120" i="20"/>
  <c r="J120" i="20"/>
  <c r="Q120" i="20"/>
  <c r="R120" i="20"/>
  <c r="Z120" i="20"/>
  <c r="AA120" i="20"/>
  <c r="AH120" i="20"/>
  <c r="AI120" i="20"/>
  <c r="AO120" i="20"/>
  <c r="AP120" i="20"/>
  <c r="AV120" i="20"/>
  <c r="AW120" i="20"/>
  <c r="BC120" i="20"/>
  <c r="BD120" i="20"/>
  <c r="BK120" i="20"/>
  <c r="BL120" i="20"/>
  <c r="BR120" i="20"/>
  <c r="BS120" i="20"/>
  <c r="BY120" i="20"/>
  <c r="BZ120" i="20"/>
  <c r="CF120" i="20"/>
  <c r="CG120" i="20"/>
  <c r="CN120" i="20"/>
  <c r="CO120" i="20"/>
  <c r="CP120" i="20"/>
  <c r="CQ120" i="20"/>
  <c r="CR120" i="20"/>
  <c r="CS120" i="20"/>
  <c r="CT120" i="20"/>
  <c r="CU120" i="20"/>
  <c r="D121" i="20"/>
  <c r="I121" i="20" s="1"/>
  <c r="J121" i="20" s="1"/>
  <c r="Q121" i="20"/>
  <c r="R121" i="20" s="1"/>
  <c r="Z121" i="20"/>
  <c r="AA121" i="20" s="1"/>
  <c r="AH121" i="20"/>
  <c r="AI121" i="20"/>
  <c r="AO121" i="20"/>
  <c r="AP121" i="20" s="1"/>
  <c r="AV121" i="20"/>
  <c r="AW121" i="20" s="1"/>
  <c r="BC121" i="20"/>
  <c r="BD121" i="20" s="1"/>
  <c r="BK121" i="20"/>
  <c r="BL121" i="20" s="1"/>
  <c r="BR121" i="20"/>
  <c r="BS121" i="20" s="1"/>
  <c r="BY121" i="20"/>
  <c r="BZ121" i="20"/>
  <c r="CF121" i="20"/>
  <c r="CG121" i="20" s="1"/>
  <c r="CH121" i="20"/>
  <c r="CN121" i="20"/>
  <c r="CO121" i="20"/>
  <c r="CV121" i="20" s="1"/>
  <c r="CQ121" i="20"/>
  <c r="CR121" i="20"/>
  <c r="CS121" i="20"/>
  <c r="I122" i="20"/>
  <c r="J122" i="20"/>
  <c r="Q122" i="20"/>
  <c r="R122" i="20" s="1"/>
  <c r="Z122" i="20"/>
  <c r="AA122" i="20"/>
  <c r="AH122" i="20"/>
  <c r="AI122" i="20" s="1"/>
  <c r="AO122" i="20"/>
  <c r="AP122" i="20"/>
  <c r="AV122" i="20"/>
  <c r="AW122" i="20" s="1"/>
  <c r="BC122" i="20"/>
  <c r="BD122" i="20"/>
  <c r="BK122" i="20"/>
  <c r="BL122" i="20" s="1"/>
  <c r="BR122" i="20"/>
  <c r="BS122" i="20"/>
  <c r="BY122" i="20"/>
  <c r="BZ122" i="20" s="1"/>
  <c r="CF122" i="20"/>
  <c r="CG122" i="20"/>
  <c r="CN122" i="20"/>
  <c r="CT122" i="20" s="1"/>
  <c r="CP122" i="20"/>
  <c r="CQ122" i="20"/>
  <c r="CR122" i="20"/>
  <c r="CS122" i="20"/>
  <c r="CU122" i="20"/>
  <c r="I123" i="20"/>
  <c r="J123" i="20"/>
  <c r="Q123" i="20"/>
  <c r="R123" i="20" s="1"/>
  <c r="Z123" i="20"/>
  <c r="AA123" i="20"/>
  <c r="AH123" i="20"/>
  <c r="AI123" i="20" s="1"/>
  <c r="AO123" i="20"/>
  <c r="AP123" i="20"/>
  <c r="AV123" i="20"/>
  <c r="AW123" i="20" s="1"/>
  <c r="BC123" i="20"/>
  <c r="BD123" i="20"/>
  <c r="BK123" i="20"/>
  <c r="BL123" i="20" s="1"/>
  <c r="BR123" i="20"/>
  <c r="BS123" i="20"/>
  <c r="BY123" i="20"/>
  <c r="BZ123" i="20" s="1"/>
  <c r="CF123" i="20"/>
  <c r="CG123" i="20"/>
  <c r="CN123" i="20"/>
  <c r="CP123" i="20"/>
  <c r="CQ123" i="20"/>
  <c r="CR123" i="20"/>
  <c r="CS123" i="20"/>
  <c r="I124" i="20"/>
  <c r="J124" i="20"/>
  <c r="Q124" i="20"/>
  <c r="R124" i="20"/>
  <c r="Z124" i="20"/>
  <c r="AA124" i="20"/>
  <c r="AH124" i="20"/>
  <c r="AI124" i="20"/>
  <c r="AO124" i="20"/>
  <c r="AP124" i="20"/>
  <c r="AV124" i="20"/>
  <c r="AW124" i="20"/>
  <c r="BC124" i="20"/>
  <c r="BD124" i="20"/>
  <c r="BK124" i="20"/>
  <c r="BL124" i="20"/>
  <c r="BR124" i="20"/>
  <c r="BS124" i="20"/>
  <c r="BY124" i="20"/>
  <c r="BZ124" i="20"/>
  <c r="CF124" i="20"/>
  <c r="CG124" i="20"/>
  <c r="CN124" i="20"/>
  <c r="CT124" i="20" s="1"/>
  <c r="CU124" i="20" s="1"/>
  <c r="CO124" i="20"/>
  <c r="CV124" i="20" s="1"/>
  <c r="CP124" i="20"/>
  <c r="CQ124" i="20"/>
  <c r="CR124" i="20"/>
  <c r="CS124" i="20"/>
  <c r="CW124" i="20"/>
  <c r="I125" i="20"/>
  <c r="J125" i="20"/>
  <c r="Q125" i="20"/>
  <c r="R125" i="20"/>
  <c r="Z125" i="20"/>
  <c r="AA125" i="20"/>
  <c r="AH125" i="20"/>
  <c r="AI125" i="20"/>
  <c r="AO125" i="20"/>
  <c r="AP125" i="20"/>
  <c r="AV125" i="20"/>
  <c r="AW125" i="20"/>
  <c r="BC125" i="20"/>
  <c r="BD125" i="20"/>
  <c r="BK125" i="20"/>
  <c r="BL125" i="20"/>
  <c r="BR125" i="20"/>
  <c r="BS125" i="20"/>
  <c r="BY125" i="20"/>
  <c r="BZ125" i="20"/>
  <c r="CF125" i="20"/>
  <c r="CG125" i="20"/>
  <c r="CH125" i="20"/>
  <c r="CN125" i="20"/>
  <c r="CP125" i="20"/>
  <c r="CQ125" i="20"/>
  <c r="CR125" i="20"/>
  <c r="CS125" i="20"/>
  <c r="AO126" i="20"/>
  <c r="AP126" i="20"/>
  <c r="AV126" i="20"/>
  <c r="AW126" i="20" s="1"/>
  <c r="BC126" i="20"/>
  <c r="BD126" i="20"/>
  <c r="BK126" i="20"/>
  <c r="BL126" i="20" s="1"/>
  <c r="BR126" i="20"/>
  <c r="BS126" i="20" s="1"/>
  <c r="BY126" i="20"/>
  <c r="BZ126" i="20" s="1"/>
  <c r="CF126" i="20"/>
  <c r="CG126" i="20" s="1"/>
  <c r="CN126" i="20"/>
  <c r="CO126" i="20" s="1"/>
  <c r="CP126" i="20"/>
  <c r="CQ126" i="20"/>
  <c r="CR126" i="20"/>
  <c r="CS126" i="20"/>
  <c r="CT126" i="20"/>
  <c r="AO127" i="20"/>
  <c r="AP127" i="20"/>
  <c r="AV127" i="20"/>
  <c r="AW127" i="20" s="1"/>
  <c r="BC127" i="20"/>
  <c r="BD127" i="20" s="1"/>
  <c r="BK127" i="20"/>
  <c r="BL127" i="20" s="1"/>
  <c r="BR127" i="20"/>
  <c r="BS127" i="20" s="1"/>
  <c r="BY127" i="20"/>
  <c r="BZ127" i="20" s="1"/>
  <c r="CF127" i="20"/>
  <c r="CG127" i="20"/>
  <c r="CV127" i="20" s="1"/>
  <c r="CN127" i="20"/>
  <c r="CO127" i="20" s="1"/>
  <c r="CP127" i="20"/>
  <c r="CQ127" i="20"/>
  <c r="CR127" i="20"/>
  <c r="CS127" i="20"/>
  <c r="I128" i="20"/>
  <c r="J128" i="20" s="1"/>
  <c r="Q128" i="20"/>
  <c r="R128" i="20" s="1"/>
  <c r="Z128" i="20"/>
  <c r="AA128" i="20" s="1"/>
  <c r="AH128" i="20"/>
  <c r="AI128" i="20" s="1"/>
  <c r="AO128" i="20"/>
  <c r="AP128" i="20"/>
  <c r="AV128" i="20"/>
  <c r="AW128" i="20" s="1"/>
  <c r="BC128" i="20"/>
  <c r="BD128" i="20"/>
  <c r="BK128" i="20"/>
  <c r="BL128" i="20" s="1"/>
  <c r="BR128" i="20"/>
  <c r="BS128" i="20" s="1"/>
  <c r="BY128" i="20"/>
  <c r="BZ128" i="20" s="1"/>
  <c r="CF128" i="20"/>
  <c r="CG128" i="20" s="1"/>
  <c r="CN128" i="20"/>
  <c r="CO128" i="20" s="1"/>
  <c r="CP128" i="20"/>
  <c r="CQ128" i="20"/>
  <c r="CR128" i="20"/>
  <c r="CS128" i="20"/>
  <c r="I129" i="20"/>
  <c r="J129" i="20"/>
  <c r="Q129" i="20"/>
  <c r="R129" i="20" s="1"/>
  <c r="Z129" i="20"/>
  <c r="AA129" i="20" s="1"/>
  <c r="AH129" i="20"/>
  <c r="AI129" i="20" s="1"/>
  <c r="AO129" i="20"/>
  <c r="AP129" i="20" s="1"/>
  <c r="AV129" i="20"/>
  <c r="AW129" i="20" s="1"/>
  <c r="BC129" i="20"/>
  <c r="BD129" i="20"/>
  <c r="BK129" i="20"/>
  <c r="BL129" i="20" s="1"/>
  <c r="BR129" i="20"/>
  <c r="BS129" i="20"/>
  <c r="BY129" i="20"/>
  <c r="BZ129" i="20" s="1"/>
  <c r="CF129" i="20"/>
  <c r="CG129" i="20" s="1"/>
  <c r="CN129" i="20"/>
  <c r="CP129" i="20"/>
  <c r="CQ129" i="20"/>
  <c r="CR129" i="20"/>
  <c r="CS129" i="20"/>
  <c r="I130" i="20"/>
  <c r="J130" i="20"/>
  <c r="Q130" i="20"/>
  <c r="R130" i="20" s="1"/>
  <c r="Z130" i="20"/>
  <c r="AA130" i="20"/>
  <c r="AH130" i="20"/>
  <c r="AI130" i="20" s="1"/>
  <c r="AO130" i="20"/>
  <c r="AP130" i="20" s="1"/>
  <c r="AV130" i="20"/>
  <c r="AW130" i="20" s="1"/>
  <c r="BC130" i="20"/>
  <c r="BD130" i="20" s="1"/>
  <c r="BK130" i="20"/>
  <c r="BL130" i="20" s="1"/>
  <c r="BR130" i="20"/>
  <c r="BS130" i="20" s="1"/>
  <c r="BY130" i="20"/>
  <c r="BZ130" i="20" s="1"/>
  <c r="CF130" i="20"/>
  <c r="CG130" i="20"/>
  <c r="CN130" i="20"/>
  <c r="CP130" i="20"/>
  <c r="CQ130" i="20"/>
  <c r="CR130" i="20"/>
  <c r="CS130" i="20"/>
  <c r="I131" i="20"/>
  <c r="J131" i="20" s="1"/>
  <c r="Q131" i="20"/>
  <c r="R131" i="20" s="1"/>
  <c r="Z131" i="20"/>
  <c r="AA131" i="20"/>
  <c r="AH131" i="20"/>
  <c r="AI131" i="20" s="1"/>
  <c r="AO131" i="20"/>
  <c r="AP131" i="20"/>
  <c r="AV131" i="20"/>
  <c r="AW131" i="20" s="1"/>
  <c r="BC131" i="20"/>
  <c r="BD131" i="20" s="1"/>
  <c r="BK131" i="20"/>
  <c r="BL131" i="20" s="1"/>
  <c r="BR131" i="20"/>
  <c r="BS131" i="20" s="1"/>
  <c r="BY131" i="20"/>
  <c r="BZ131" i="20" s="1"/>
  <c r="CF131" i="20"/>
  <c r="CG131" i="20" s="1"/>
  <c r="CV131" i="20" s="1"/>
  <c r="CN131" i="20"/>
  <c r="CO131" i="20" s="1"/>
  <c r="CP131" i="20"/>
  <c r="CQ131" i="20"/>
  <c r="CR131" i="20"/>
  <c r="CS131" i="20"/>
  <c r="I132" i="20"/>
  <c r="J132" i="20" s="1"/>
  <c r="Q132" i="20"/>
  <c r="R132" i="20" s="1"/>
  <c r="Z132" i="20"/>
  <c r="AA132" i="20" s="1"/>
  <c r="AH132" i="20"/>
  <c r="AI132" i="20" s="1"/>
  <c r="AO132" i="20"/>
  <c r="AP132" i="20" s="1"/>
  <c r="AV132" i="20"/>
  <c r="AW132" i="20" s="1"/>
  <c r="BC132" i="20"/>
  <c r="BD132" i="20"/>
  <c r="BK132" i="20"/>
  <c r="BL132" i="20" s="1"/>
  <c r="BR132" i="20"/>
  <c r="BS132" i="20" s="1"/>
  <c r="BY132" i="20"/>
  <c r="BZ132" i="20" s="1"/>
  <c r="CF132" i="20"/>
  <c r="CN132" i="20"/>
  <c r="CO132" i="20" s="1"/>
  <c r="CP132" i="20"/>
  <c r="CQ132" i="20"/>
  <c r="CR132" i="20"/>
  <c r="CS132" i="20"/>
  <c r="I133" i="20"/>
  <c r="J133" i="20"/>
  <c r="Q133" i="20"/>
  <c r="R133" i="20" s="1"/>
  <c r="Z133" i="20"/>
  <c r="AA133" i="20" s="1"/>
  <c r="AH133" i="20"/>
  <c r="AI133" i="20" s="1"/>
  <c r="AO133" i="20"/>
  <c r="AP133" i="20" s="1"/>
  <c r="AV133" i="20"/>
  <c r="AW133" i="20" s="1"/>
  <c r="BC133" i="20"/>
  <c r="BD133" i="20"/>
  <c r="BK133" i="20"/>
  <c r="BL133" i="20" s="1"/>
  <c r="BR133" i="20"/>
  <c r="BS133" i="20"/>
  <c r="BY133" i="20"/>
  <c r="BZ133" i="20" s="1"/>
  <c r="CF133" i="20"/>
  <c r="CG133" i="20" s="1"/>
  <c r="CN133" i="20"/>
  <c r="CO133" i="20" s="1"/>
  <c r="CP133" i="20"/>
  <c r="CQ133" i="20"/>
  <c r="CR133" i="20"/>
  <c r="CS133" i="20"/>
  <c r="I134" i="20"/>
  <c r="J134" i="20" s="1"/>
  <c r="Q134" i="20"/>
  <c r="R134" i="20" s="1"/>
  <c r="Z134" i="20"/>
  <c r="AA134" i="20"/>
  <c r="AH134" i="20"/>
  <c r="AI134" i="20" s="1"/>
  <c r="AO134" i="20"/>
  <c r="AP134" i="20" s="1"/>
  <c r="AV134" i="20"/>
  <c r="AW134" i="20" s="1"/>
  <c r="BC134" i="20"/>
  <c r="BD134" i="20" s="1"/>
  <c r="BK134" i="20"/>
  <c r="BL134" i="20" s="1"/>
  <c r="BR134" i="20"/>
  <c r="BS134" i="20"/>
  <c r="BY134" i="20"/>
  <c r="BZ134" i="20" s="1"/>
  <c r="CF134" i="20"/>
  <c r="CG134" i="20"/>
  <c r="CN134" i="20"/>
  <c r="CP134" i="20"/>
  <c r="CQ134" i="20"/>
  <c r="CR134" i="20"/>
  <c r="CS134" i="20"/>
  <c r="I135" i="20"/>
  <c r="J135" i="20" s="1"/>
  <c r="Q135" i="20"/>
  <c r="R135" i="20" s="1"/>
  <c r="Z135" i="20"/>
  <c r="AA135" i="20" s="1"/>
  <c r="AH135" i="20"/>
  <c r="AI135" i="20" s="1"/>
  <c r="AO135" i="20"/>
  <c r="AP135" i="20"/>
  <c r="AV135" i="20"/>
  <c r="AW135" i="20" s="1"/>
  <c r="BC135" i="20"/>
  <c r="BD135" i="20" s="1"/>
  <c r="BK135" i="20"/>
  <c r="BL135" i="20" s="1"/>
  <c r="BR135" i="20"/>
  <c r="BS135" i="20" s="1"/>
  <c r="BY135" i="20"/>
  <c r="BZ135" i="20" s="1"/>
  <c r="CF135" i="20"/>
  <c r="CG135" i="20"/>
  <c r="CN135" i="20"/>
  <c r="CO135" i="20" s="1"/>
  <c r="CP135" i="20"/>
  <c r="CQ135" i="20"/>
  <c r="CR135" i="20"/>
  <c r="CS135" i="20"/>
  <c r="I136" i="20"/>
  <c r="J136" i="20" s="1"/>
  <c r="Q136" i="20"/>
  <c r="R136" i="20" s="1"/>
  <c r="Z136" i="20"/>
  <c r="AA136" i="20" s="1"/>
  <c r="AH136" i="20"/>
  <c r="AI136" i="20" s="1"/>
  <c r="AO136" i="20"/>
  <c r="AP136" i="20"/>
  <c r="AV136" i="20"/>
  <c r="AW136" i="20" s="1"/>
  <c r="BC136" i="20"/>
  <c r="BD136" i="20"/>
  <c r="BK136" i="20"/>
  <c r="BL136" i="20" s="1"/>
  <c r="BR136" i="20"/>
  <c r="BS136" i="20" s="1"/>
  <c r="BY136" i="20"/>
  <c r="BZ136" i="20" s="1"/>
  <c r="CF136" i="20"/>
  <c r="CG136" i="20" s="1"/>
  <c r="CM136" i="20"/>
  <c r="CN136" i="20" s="1"/>
  <c r="CO136" i="20"/>
  <c r="CV136" i="20" s="1"/>
  <c r="CP136" i="20"/>
  <c r="CQ136" i="20"/>
  <c r="CR136" i="20"/>
  <c r="CS136" i="20"/>
  <c r="I137" i="20"/>
  <c r="J137" i="20"/>
  <c r="Q137" i="20"/>
  <c r="R137" i="20"/>
  <c r="Z137" i="20"/>
  <c r="AA137" i="20"/>
  <c r="AH137" i="20"/>
  <c r="AI137" i="20"/>
  <c r="AO137" i="20"/>
  <c r="AP137" i="20"/>
  <c r="AV137" i="20"/>
  <c r="AW137" i="20"/>
  <c r="BC137" i="20"/>
  <c r="BD137" i="20"/>
  <c r="BE137" i="20"/>
  <c r="BK137" i="20"/>
  <c r="BL137" i="20"/>
  <c r="BR137" i="20"/>
  <c r="BS137" i="20" s="1"/>
  <c r="BY137" i="20"/>
  <c r="BZ137" i="20" s="1"/>
  <c r="CF137" i="20"/>
  <c r="CG137" i="20" s="1"/>
  <c r="CN137" i="20"/>
  <c r="CP137" i="20"/>
  <c r="CQ137" i="20"/>
  <c r="CR137" i="20"/>
  <c r="CS137" i="20"/>
  <c r="I138" i="20"/>
  <c r="J138" i="20" s="1"/>
  <c r="Q138" i="20"/>
  <c r="R138" i="20"/>
  <c r="Z138" i="20"/>
  <c r="AA138" i="20" s="1"/>
  <c r="AH138" i="20"/>
  <c r="AI138" i="20" s="1"/>
  <c r="AO138" i="20"/>
  <c r="AP138" i="20" s="1"/>
  <c r="AV138" i="20"/>
  <c r="AW138" i="20" s="1"/>
  <c r="BC138" i="20"/>
  <c r="BD138" i="20" s="1"/>
  <c r="BK138" i="20"/>
  <c r="BL138" i="20"/>
  <c r="BR138" i="20"/>
  <c r="BS138" i="20" s="1"/>
  <c r="BY138" i="20"/>
  <c r="BZ138" i="20"/>
  <c r="CF138" i="20"/>
  <c r="CG138" i="20" s="1"/>
  <c r="CN138" i="20"/>
  <c r="CO138" i="20" s="1"/>
  <c r="CP138" i="20"/>
  <c r="CQ138" i="20"/>
  <c r="CR138" i="20"/>
  <c r="CS138" i="20"/>
  <c r="CT138" i="20"/>
  <c r="I139" i="20"/>
  <c r="J139" i="20" s="1"/>
  <c r="Q139" i="20"/>
  <c r="R139" i="20"/>
  <c r="Z139" i="20"/>
  <c r="AA139" i="20" s="1"/>
  <c r="AH139" i="20"/>
  <c r="AI139" i="20"/>
  <c r="AO139" i="20"/>
  <c r="AP139" i="20" s="1"/>
  <c r="AV139" i="20"/>
  <c r="AW139" i="20" s="1"/>
  <c r="BC139" i="20"/>
  <c r="BD139" i="20" s="1"/>
  <c r="BK139" i="20"/>
  <c r="BR139" i="20"/>
  <c r="BS139" i="20" s="1"/>
  <c r="BY139" i="20"/>
  <c r="BZ139" i="20"/>
  <c r="CF139" i="20"/>
  <c r="CG139" i="20" s="1"/>
  <c r="CN139" i="20"/>
  <c r="CO139" i="20"/>
  <c r="CP139" i="20"/>
  <c r="CQ139" i="20"/>
  <c r="CR139" i="20"/>
  <c r="CS139" i="20"/>
  <c r="I140" i="20"/>
  <c r="J140" i="20" s="1"/>
  <c r="Q140" i="20"/>
  <c r="R140" i="20" s="1"/>
  <c r="Z140" i="20"/>
  <c r="AA140" i="20" s="1"/>
  <c r="AH140" i="20"/>
  <c r="AI140" i="20"/>
  <c r="AO140" i="20"/>
  <c r="AP140" i="20" s="1"/>
  <c r="AV140" i="20"/>
  <c r="AW140" i="20"/>
  <c r="BC140" i="20"/>
  <c r="BD140" i="20" s="1"/>
  <c r="BK140" i="20"/>
  <c r="BL140" i="20" s="1"/>
  <c r="BR140" i="20"/>
  <c r="BS140" i="20" s="1"/>
  <c r="BY140" i="20"/>
  <c r="BZ140" i="20" s="1"/>
  <c r="CF140" i="20"/>
  <c r="CG140" i="20" s="1"/>
  <c r="CN140" i="20"/>
  <c r="CP140" i="20"/>
  <c r="CQ140" i="20"/>
  <c r="CR140" i="20"/>
  <c r="CS140" i="20"/>
  <c r="I141" i="20"/>
  <c r="J141" i="20" s="1"/>
  <c r="Q141" i="20"/>
  <c r="R141" i="20" s="1"/>
  <c r="Z141" i="20"/>
  <c r="AA141" i="20" s="1"/>
  <c r="AH141" i="20"/>
  <c r="AI141" i="20" s="1"/>
  <c r="AO141" i="20"/>
  <c r="AP141" i="20" s="1"/>
  <c r="AV141" i="20"/>
  <c r="AW141" i="20" s="1"/>
  <c r="BC141" i="20"/>
  <c r="BD141" i="20" s="1"/>
  <c r="BK141" i="20"/>
  <c r="BL141" i="20"/>
  <c r="BR141" i="20"/>
  <c r="BS141" i="20" s="1"/>
  <c r="BY141" i="20"/>
  <c r="BZ141" i="20" s="1"/>
  <c r="CF141" i="20"/>
  <c r="CG141" i="20" s="1"/>
  <c r="CN141" i="20"/>
  <c r="CP141" i="20"/>
  <c r="CQ141" i="20"/>
  <c r="CR141" i="20"/>
  <c r="CS141" i="20"/>
  <c r="I142" i="20"/>
  <c r="J142" i="20" s="1"/>
  <c r="Q142" i="20"/>
  <c r="R142" i="20"/>
  <c r="Z142" i="20"/>
  <c r="AA142" i="20" s="1"/>
  <c r="AH142" i="20"/>
  <c r="AI142" i="20" s="1"/>
  <c r="AO142" i="20"/>
  <c r="AP142" i="20" s="1"/>
  <c r="AV142" i="20"/>
  <c r="AW142" i="20" s="1"/>
  <c r="AX142" i="20"/>
  <c r="BC142" i="20" s="1"/>
  <c r="BD142" i="20"/>
  <c r="BK142" i="20"/>
  <c r="BL142" i="20" s="1"/>
  <c r="BM142" i="20"/>
  <c r="BR142" i="20"/>
  <c r="BS142" i="20"/>
  <c r="BY142" i="20"/>
  <c r="BZ142" i="20" s="1"/>
  <c r="CF142" i="20"/>
  <c r="CG142" i="20"/>
  <c r="CN142" i="20"/>
  <c r="CP142" i="20"/>
  <c r="CQ142" i="20"/>
  <c r="CR142" i="20"/>
  <c r="CS142" i="20"/>
  <c r="I143" i="20"/>
  <c r="J143" i="20" s="1"/>
  <c r="Q143" i="20"/>
  <c r="R143" i="20" s="1"/>
  <c r="Z143" i="20"/>
  <c r="AA143" i="20"/>
  <c r="AH143" i="20"/>
  <c r="AI143" i="20" s="1"/>
  <c r="AO143" i="20"/>
  <c r="AP143" i="20"/>
  <c r="AV143" i="20"/>
  <c r="AW143" i="20" s="1"/>
  <c r="BC143" i="20"/>
  <c r="BD143" i="20" s="1"/>
  <c r="BK143" i="20"/>
  <c r="BL143" i="20" s="1"/>
  <c r="BR143" i="20"/>
  <c r="BS143" i="20" s="1"/>
  <c r="BY143" i="20"/>
  <c r="BZ143" i="20" s="1"/>
  <c r="CF143" i="20"/>
  <c r="CG143" i="20"/>
  <c r="CH143" i="20"/>
  <c r="CN143" i="20" s="1"/>
  <c r="CO143" i="20" s="1"/>
  <c r="CP143" i="20"/>
  <c r="CQ143" i="20"/>
  <c r="CR143" i="20"/>
  <c r="CS143" i="20"/>
  <c r="CT143" i="20"/>
  <c r="I144" i="20"/>
  <c r="J144" i="20"/>
  <c r="Q144" i="20"/>
  <c r="R144" i="20" s="1"/>
  <c r="Z144" i="20"/>
  <c r="AA144" i="20"/>
  <c r="AH144" i="20"/>
  <c r="AI144" i="20" s="1"/>
  <c r="AO144" i="20"/>
  <c r="AP144" i="20"/>
  <c r="AV144" i="20"/>
  <c r="AW144" i="20" s="1"/>
  <c r="BC144" i="20"/>
  <c r="BD144" i="20"/>
  <c r="BK144" i="20"/>
  <c r="BL144" i="20" s="1"/>
  <c r="BR144" i="20"/>
  <c r="BS144" i="20"/>
  <c r="BY144" i="20"/>
  <c r="BZ144" i="20" s="1"/>
  <c r="CF144" i="20"/>
  <c r="CG144" i="20"/>
  <c r="CN144" i="20"/>
  <c r="CP144" i="20"/>
  <c r="CQ144" i="20"/>
  <c r="CR144" i="20"/>
  <c r="CS144" i="20"/>
  <c r="I145" i="20"/>
  <c r="J145" i="20"/>
  <c r="Q145" i="20"/>
  <c r="R145" i="20" s="1"/>
  <c r="Z145" i="20"/>
  <c r="AA145" i="20"/>
  <c r="AH145" i="20"/>
  <c r="AI145" i="20" s="1"/>
  <c r="AO145" i="20"/>
  <c r="AP145" i="20"/>
  <c r="AV145" i="20"/>
  <c r="AW145" i="20" s="1"/>
  <c r="BC145" i="20"/>
  <c r="BD145" i="20"/>
  <c r="BK145" i="20"/>
  <c r="BL145" i="20" s="1"/>
  <c r="BR145" i="20"/>
  <c r="BS145" i="20"/>
  <c r="BY145" i="20"/>
  <c r="BZ145" i="20" s="1"/>
  <c r="CF145" i="20"/>
  <c r="CG145" i="20"/>
  <c r="CN145" i="20"/>
  <c r="CP145" i="20"/>
  <c r="CQ145" i="20"/>
  <c r="CR145" i="20"/>
  <c r="CS145" i="20"/>
  <c r="I146" i="20"/>
  <c r="J146" i="20"/>
  <c r="P146" i="20"/>
  <c r="Q146" i="20" s="1"/>
  <c r="R146" i="20" s="1"/>
  <c r="Z146" i="20"/>
  <c r="AA146" i="20"/>
  <c r="AH146" i="20"/>
  <c r="AI146" i="20" s="1"/>
  <c r="AO146" i="20"/>
  <c r="AP146" i="20" s="1"/>
  <c r="AV146" i="20"/>
  <c r="AW146" i="20" s="1"/>
  <c r="BC146" i="20"/>
  <c r="BD146" i="20"/>
  <c r="BE146" i="20"/>
  <c r="BK146" i="20" s="1"/>
  <c r="BL146" i="20"/>
  <c r="BR146" i="20"/>
  <c r="BS146" i="20" s="1"/>
  <c r="BY146" i="20"/>
  <c r="BZ146" i="20"/>
  <c r="CF146" i="20"/>
  <c r="CG146" i="20" s="1"/>
  <c r="CN146" i="20"/>
  <c r="CO146" i="20"/>
  <c r="CV146" i="20" s="1"/>
  <c r="CP146" i="20"/>
  <c r="CQ146" i="20"/>
  <c r="CR146" i="20"/>
  <c r="CS146" i="20"/>
  <c r="I147" i="20"/>
  <c r="J147" i="20" s="1"/>
  <c r="Q147" i="20"/>
  <c r="R147" i="20"/>
  <c r="Z147" i="20"/>
  <c r="AA147" i="20" s="1"/>
  <c r="AH147" i="20"/>
  <c r="AI147" i="20"/>
  <c r="AO147" i="20"/>
  <c r="AP147" i="20" s="1"/>
  <c r="AV147" i="20"/>
  <c r="AW147" i="20"/>
  <c r="BC147" i="20"/>
  <c r="BD147" i="20" s="1"/>
  <c r="BK147" i="20"/>
  <c r="BL147" i="20"/>
  <c r="BR147" i="20"/>
  <c r="BS147" i="20" s="1"/>
  <c r="BY147" i="20"/>
  <c r="BZ147" i="20"/>
  <c r="CF147" i="20"/>
  <c r="CG147" i="20" s="1"/>
  <c r="CN147" i="20"/>
  <c r="CO147" i="20"/>
  <c r="CV147" i="20" s="1"/>
  <c r="CP147" i="20"/>
  <c r="CQ147" i="20"/>
  <c r="CR147" i="20"/>
  <c r="CS147" i="20"/>
  <c r="I148" i="20"/>
  <c r="J148" i="20" s="1"/>
  <c r="Q148" i="20"/>
  <c r="R148" i="20"/>
  <c r="Z148" i="20"/>
  <c r="AA148" i="20" s="1"/>
  <c r="AH148" i="20"/>
  <c r="AI148" i="20"/>
  <c r="AO148" i="20"/>
  <c r="AP148" i="20" s="1"/>
  <c r="AV148" i="20"/>
  <c r="AW148" i="20"/>
  <c r="BC148" i="20"/>
  <c r="BD148" i="20" s="1"/>
  <c r="BK148" i="20"/>
  <c r="BL148" i="20"/>
  <c r="BR148" i="20"/>
  <c r="BS148" i="20" s="1"/>
  <c r="BY148" i="20"/>
  <c r="BZ148" i="20"/>
  <c r="CF148" i="20"/>
  <c r="CG148" i="20" s="1"/>
  <c r="CN148" i="20"/>
  <c r="CO148" i="20"/>
  <c r="CP148" i="20"/>
  <c r="CQ148" i="20"/>
  <c r="CR148" i="20"/>
  <c r="CS148" i="20"/>
  <c r="I149" i="20"/>
  <c r="J149" i="20" s="1"/>
  <c r="Q149" i="20"/>
  <c r="R149" i="20"/>
  <c r="Z149" i="20"/>
  <c r="AA149" i="20" s="1"/>
  <c r="AH149" i="20"/>
  <c r="AI149" i="20"/>
  <c r="AO149" i="20"/>
  <c r="AP149" i="20" s="1"/>
  <c r="AV149" i="20"/>
  <c r="AW149" i="20"/>
  <c r="BC149" i="20"/>
  <c r="BD149" i="20" s="1"/>
  <c r="BK149" i="20"/>
  <c r="BL149" i="20"/>
  <c r="BR149" i="20"/>
  <c r="BS149" i="20" s="1"/>
  <c r="BY149" i="20"/>
  <c r="BZ149" i="20"/>
  <c r="CF149" i="20"/>
  <c r="CG149" i="20" s="1"/>
  <c r="CN149" i="20"/>
  <c r="CO149" i="20"/>
  <c r="CV149" i="20" s="1"/>
  <c r="CP149" i="20"/>
  <c r="CQ149" i="20"/>
  <c r="CR149" i="20"/>
  <c r="CS149" i="20"/>
  <c r="I150" i="20"/>
  <c r="J150" i="20" s="1"/>
  <c r="Q150" i="20"/>
  <c r="R150" i="20"/>
  <c r="Z150" i="20"/>
  <c r="AA150" i="20" s="1"/>
  <c r="AH150" i="20"/>
  <c r="AI150" i="20"/>
  <c r="AO150" i="20"/>
  <c r="AP150" i="20" s="1"/>
  <c r="AV150" i="20"/>
  <c r="AW150" i="20"/>
  <c r="BC150" i="20"/>
  <c r="BD150" i="20" s="1"/>
  <c r="BK150" i="20"/>
  <c r="BL150" i="20"/>
  <c r="BR150" i="20"/>
  <c r="BS150" i="20" s="1"/>
  <c r="BY150" i="20"/>
  <c r="BZ150" i="20"/>
  <c r="CF150" i="20"/>
  <c r="CG150" i="20" s="1"/>
  <c r="CN150" i="20"/>
  <c r="CO150" i="20"/>
  <c r="CV150" i="20" s="1"/>
  <c r="CP150" i="20"/>
  <c r="CQ150" i="20"/>
  <c r="CR150" i="20"/>
  <c r="CS150" i="20"/>
  <c r="I151" i="20"/>
  <c r="J151" i="20" s="1"/>
  <c r="Q151" i="20"/>
  <c r="R151" i="20"/>
  <c r="Z151" i="20"/>
  <c r="AA151" i="20" s="1"/>
  <c r="AH151" i="20"/>
  <c r="AI151" i="20"/>
  <c r="AO151" i="20"/>
  <c r="AP151" i="20" s="1"/>
  <c r="AV151" i="20"/>
  <c r="AW151" i="20"/>
  <c r="BC151" i="20"/>
  <c r="BD151" i="20" s="1"/>
  <c r="BK151" i="20"/>
  <c r="BL151" i="20"/>
  <c r="BR151" i="20"/>
  <c r="BS151" i="20" s="1"/>
  <c r="BY151" i="20"/>
  <c r="BZ151" i="20"/>
  <c r="CF151" i="20"/>
  <c r="CG151" i="20" s="1"/>
  <c r="CN151" i="20"/>
  <c r="CO151" i="20"/>
  <c r="CV151" i="20" s="1"/>
  <c r="CP151" i="20"/>
  <c r="CQ151" i="20"/>
  <c r="CR151" i="20"/>
  <c r="CS151" i="20"/>
  <c r="I152" i="20"/>
  <c r="J152" i="20" s="1"/>
  <c r="Q152" i="20"/>
  <c r="R152" i="20"/>
  <c r="Z152" i="20"/>
  <c r="AA152" i="20" s="1"/>
  <c r="AH152" i="20"/>
  <c r="AI152" i="20"/>
  <c r="AO152" i="20"/>
  <c r="AP152" i="20" s="1"/>
  <c r="AV152" i="20"/>
  <c r="AW152" i="20"/>
  <c r="BC152" i="20"/>
  <c r="BD152" i="20" s="1"/>
  <c r="BK152" i="20"/>
  <c r="BL152" i="20"/>
  <c r="BR152" i="20"/>
  <c r="BS152" i="20" s="1"/>
  <c r="BY152" i="20"/>
  <c r="BZ152" i="20"/>
  <c r="CF152" i="20"/>
  <c r="CG152" i="20" s="1"/>
  <c r="CN152" i="20"/>
  <c r="CO152" i="20"/>
  <c r="CP152" i="20"/>
  <c r="CQ152" i="20"/>
  <c r="CR152" i="20"/>
  <c r="CS152" i="20"/>
  <c r="I153" i="20"/>
  <c r="J153" i="20" s="1"/>
  <c r="Q153" i="20"/>
  <c r="R153" i="20"/>
  <c r="Z153" i="20"/>
  <c r="AA153" i="20" s="1"/>
  <c r="AH153" i="20"/>
  <c r="AI153" i="20"/>
  <c r="AO153" i="20"/>
  <c r="AP153" i="20" s="1"/>
  <c r="AV153" i="20"/>
  <c r="AW153" i="20"/>
  <c r="BC153" i="20"/>
  <c r="BD153" i="20" s="1"/>
  <c r="BK153" i="20"/>
  <c r="BL153" i="20"/>
  <c r="BR153" i="20"/>
  <c r="BS153" i="20" s="1"/>
  <c r="BY153" i="20"/>
  <c r="BZ153" i="20"/>
  <c r="CF153" i="20"/>
  <c r="CG153" i="20" s="1"/>
  <c r="CN153" i="20"/>
  <c r="CO153" i="20"/>
  <c r="CV153" i="20" s="1"/>
  <c r="CP153" i="20"/>
  <c r="CQ153" i="20"/>
  <c r="CR153" i="20"/>
  <c r="CS153" i="20"/>
  <c r="I154" i="20"/>
  <c r="J154" i="20" s="1"/>
  <c r="Q154" i="20"/>
  <c r="R154" i="20"/>
  <c r="Z154" i="20"/>
  <c r="AA154" i="20" s="1"/>
  <c r="AH154" i="20"/>
  <c r="AI154" i="20"/>
  <c r="AO154" i="20"/>
  <c r="AP154" i="20" s="1"/>
  <c r="AV154" i="20"/>
  <c r="AW154" i="20"/>
  <c r="BC154" i="20"/>
  <c r="BD154" i="20" s="1"/>
  <c r="BK154" i="20"/>
  <c r="BL154" i="20"/>
  <c r="BR154" i="20"/>
  <c r="BS154" i="20" s="1"/>
  <c r="BY154" i="20"/>
  <c r="BZ154" i="20"/>
  <c r="CF154" i="20"/>
  <c r="CG154" i="20" s="1"/>
  <c r="CN154" i="20"/>
  <c r="CO154" i="20"/>
  <c r="CV154" i="20" s="1"/>
  <c r="CP154" i="20"/>
  <c r="CQ154" i="20"/>
  <c r="CR154" i="20"/>
  <c r="CS154" i="20"/>
  <c r="I155" i="20"/>
  <c r="J155" i="20" s="1"/>
  <c r="Q155" i="20"/>
  <c r="R155" i="20"/>
  <c r="Z155" i="20"/>
  <c r="AA155" i="20" s="1"/>
  <c r="AH155" i="20"/>
  <c r="AI155" i="20"/>
  <c r="AO155" i="20"/>
  <c r="AP155" i="20" s="1"/>
  <c r="AV155" i="20"/>
  <c r="AW155" i="20"/>
  <c r="BC155" i="20"/>
  <c r="BD155" i="20" s="1"/>
  <c r="BK155" i="20"/>
  <c r="BL155" i="20"/>
  <c r="BR155" i="20"/>
  <c r="BS155" i="20" s="1"/>
  <c r="BY155" i="20"/>
  <c r="BZ155" i="20"/>
  <c r="CF155" i="20"/>
  <c r="CG155" i="20" s="1"/>
  <c r="CN155" i="20"/>
  <c r="CO155" i="20"/>
  <c r="CV155" i="20" s="1"/>
  <c r="CP155" i="20"/>
  <c r="CQ155" i="20"/>
  <c r="CR155" i="20"/>
  <c r="CS155" i="20"/>
  <c r="I156" i="20"/>
  <c r="J156" i="20" s="1"/>
  <c r="Q156" i="20"/>
  <c r="R156" i="20"/>
  <c r="Y156" i="20"/>
  <c r="Z156" i="20" s="1"/>
  <c r="AA156" i="20" s="1"/>
  <c r="AH156" i="20"/>
  <c r="AI156" i="20"/>
  <c r="AO156" i="20"/>
  <c r="AP156" i="20" s="1"/>
  <c r="AV156" i="20"/>
  <c r="AW156" i="20"/>
  <c r="BC156" i="20"/>
  <c r="BD156" i="20" s="1"/>
  <c r="BK156" i="20"/>
  <c r="BL156" i="20"/>
  <c r="BR156" i="20"/>
  <c r="BS156" i="20" s="1"/>
  <c r="BY156" i="20"/>
  <c r="BZ156" i="20" s="1"/>
  <c r="CF156" i="20"/>
  <c r="CG156" i="20" s="1"/>
  <c r="CN156" i="20"/>
  <c r="CO156" i="20"/>
  <c r="CP156" i="20"/>
  <c r="CQ156" i="20"/>
  <c r="CR156" i="20"/>
  <c r="CS156" i="20"/>
  <c r="I157" i="20"/>
  <c r="J157" i="20" s="1"/>
  <c r="Q157" i="20"/>
  <c r="R157" i="20" s="1"/>
  <c r="Z157" i="20"/>
  <c r="AA157" i="20" s="1"/>
  <c r="AH157" i="20"/>
  <c r="AI157" i="20"/>
  <c r="AO157" i="20"/>
  <c r="AP157" i="20" s="1"/>
  <c r="AV157" i="20"/>
  <c r="AW157" i="20"/>
  <c r="BC157" i="20"/>
  <c r="BD157" i="20" s="1"/>
  <c r="BK157" i="20"/>
  <c r="BL157" i="20"/>
  <c r="BR157" i="20"/>
  <c r="BS157" i="20" s="1"/>
  <c r="BY157" i="20"/>
  <c r="BZ157" i="20" s="1"/>
  <c r="CF157" i="20"/>
  <c r="CG157" i="20" s="1"/>
  <c r="CN157" i="20"/>
  <c r="CO157" i="20"/>
  <c r="CP157" i="20"/>
  <c r="CQ157" i="20"/>
  <c r="CR157" i="20"/>
  <c r="CS157" i="20"/>
  <c r="I158" i="20"/>
  <c r="J158" i="20" s="1"/>
  <c r="Q158" i="20"/>
  <c r="R158" i="20" s="1"/>
  <c r="Z158" i="20"/>
  <c r="AA158" i="20" s="1"/>
  <c r="AH158" i="20"/>
  <c r="AI158" i="20"/>
  <c r="AO158" i="20"/>
  <c r="AP158" i="20" s="1"/>
  <c r="AV158" i="20"/>
  <c r="AW158" i="20"/>
  <c r="BC158" i="20"/>
  <c r="BD158" i="20" s="1"/>
  <c r="BK158" i="20"/>
  <c r="BL158" i="20"/>
  <c r="BR158" i="20"/>
  <c r="BS158" i="20" s="1"/>
  <c r="BY158" i="20"/>
  <c r="BZ158" i="20" s="1"/>
  <c r="CF158" i="20"/>
  <c r="CG158" i="20" s="1"/>
  <c r="CN158" i="20"/>
  <c r="CO158" i="20"/>
  <c r="CP158" i="20"/>
  <c r="CQ158" i="20"/>
  <c r="CR158" i="20"/>
  <c r="CS158" i="20"/>
  <c r="I159" i="20"/>
  <c r="J159" i="20" s="1"/>
  <c r="Q159" i="20"/>
  <c r="R159" i="20" s="1"/>
  <c r="Z159" i="20"/>
  <c r="AA159" i="20" s="1"/>
  <c r="AH159" i="20"/>
  <c r="AI159" i="20"/>
  <c r="AO159" i="20"/>
  <c r="AP159" i="20" s="1"/>
  <c r="AV159" i="20"/>
  <c r="AW159" i="20"/>
  <c r="BC159" i="20"/>
  <c r="BD159" i="20" s="1"/>
  <c r="BK159" i="20"/>
  <c r="BL159" i="20"/>
  <c r="BR159" i="20"/>
  <c r="BS159" i="20" s="1"/>
  <c r="BY159" i="20"/>
  <c r="BZ159" i="20" s="1"/>
  <c r="CF159" i="20"/>
  <c r="CG159" i="20" s="1"/>
  <c r="CN159" i="20"/>
  <c r="CO159" i="20"/>
  <c r="CP159" i="20"/>
  <c r="CQ159" i="20"/>
  <c r="CR159" i="20"/>
  <c r="CS159" i="20"/>
  <c r="I160" i="20"/>
  <c r="J160" i="20" s="1"/>
  <c r="Q160" i="20"/>
  <c r="R160" i="20" s="1"/>
  <c r="Z160" i="20"/>
  <c r="AA160" i="20" s="1"/>
  <c r="AH160" i="20"/>
  <c r="AI160" i="20"/>
  <c r="AO160" i="20"/>
  <c r="AP160" i="20" s="1"/>
  <c r="AV160" i="20"/>
  <c r="AW160" i="20"/>
  <c r="BC160" i="20"/>
  <c r="BD160" i="20" s="1"/>
  <c r="BK160" i="20"/>
  <c r="BL160" i="20"/>
  <c r="BR160" i="20"/>
  <c r="BS160" i="20" s="1"/>
  <c r="BY160" i="20"/>
  <c r="BZ160" i="20" s="1"/>
  <c r="CF160" i="20"/>
  <c r="CG160" i="20" s="1"/>
  <c r="CN160" i="20"/>
  <c r="CO160" i="20"/>
  <c r="CP160" i="20"/>
  <c r="CQ160" i="20"/>
  <c r="CR160" i="20"/>
  <c r="CS160" i="20"/>
  <c r="I161" i="20"/>
  <c r="J161" i="20" s="1"/>
  <c r="Q161" i="20"/>
  <c r="R161" i="20" s="1"/>
  <c r="Z161" i="20"/>
  <c r="AA161" i="20" s="1"/>
  <c r="AH161" i="20"/>
  <c r="AI161" i="20"/>
  <c r="AO161" i="20"/>
  <c r="AP161" i="20" s="1"/>
  <c r="AV161" i="20"/>
  <c r="AW161" i="20"/>
  <c r="BC161" i="20"/>
  <c r="BD161" i="20" s="1"/>
  <c r="BK161" i="20"/>
  <c r="BL161" i="20"/>
  <c r="BR161" i="20"/>
  <c r="BS161" i="20" s="1"/>
  <c r="BY161" i="20"/>
  <c r="BZ161" i="20" s="1"/>
  <c r="CF161" i="20"/>
  <c r="CG161" i="20" s="1"/>
  <c r="CN161" i="20"/>
  <c r="CO161" i="20"/>
  <c r="CP161" i="20"/>
  <c r="CQ161" i="20"/>
  <c r="CR161" i="20"/>
  <c r="CS161" i="20"/>
  <c r="BK162" i="20"/>
  <c r="BL162" i="20" s="1"/>
  <c r="BR162" i="20"/>
  <c r="BS162" i="20" s="1"/>
  <c r="BY162" i="20"/>
  <c r="BZ162" i="20" s="1"/>
  <c r="CF162" i="20"/>
  <c r="CT162" i="20" s="1"/>
  <c r="CU162" i="20" s="1"/>
  <c r="CG162" i="20"/>
  <c r="CN162" i="20"/>
  <c r="CO162" i="20" s="1"/>
  <c r="CP162" i="20"/>
  <c r="CQ162" i="20"/>
  <c r="CR162" i="20"/>
  <c r="CS162" i="20"/>
  <c r="I163" i="20"/>
  <c r="J163" i="20" s="1"/>
  <c r="Q163" i="20"/>
  <c r="R163" i="20" s="1"/>
  <c r="Z163" i="20"/>
  <c r="AA163" i="20"/>
  <c r="AH163" i="20"/>
  <c r="AI163" i="20" s="1"/>
  <c r="AO163" i="20"/>
  <c r="AP163" i="20"/>
  <c r="AV163" i="20"/>
  <c r="AW163" i="20" s="1"/>
  <c r="BC163" i="20"/>
  <c r="BD163" i="20"/>
  <c r="BK163" i="20"/>
  <c r="BL163" i="20" s="1"/>
  <c r="BR163" i="20"/>
  <c r="BS163" i="20" s="1"/>
  <c r="BY163" i="20"/>
  <c r="BZ163" i="20" s="1"/>
  <c r="CF163" i="20"/>
  <c r="CT163" i="20" s="1"/>
  <c r="CN163" i="20"/>
  <c r="CO163" i="20" s="1"/>
  <c r="CP163" i="20"/>
  <c r="CQ163" i="20"/>
  <c r="CR163" i="20"/>
  <c r="CS163" i="20"/>
  <c r="I164" i="20"/>
  <c r="J164" i="20" s="1"/>
  <c r="Q164" i="20"/>
  <c r="R164" i="20" s="1"/>
  <c r="Z164" i="20"/>
  <c r="AA164" i="20"/>
  <c r="AH164" i="20"/>
  <c r="AI164" i="20" s="1"/>
  <c r="AO164" i="20"/>
  <c r="AP164" i="20"/>
  <c r="AV164" i="20"/>
  <c r="AW164" i="20" s="1"/>
  <c r="BC164" i="20"/>
  <c r="BD164" i="20"/>
  <c r="BK164" i="20"/>
  <c r="BL164" i="20" s="1"/>
  <c r="BR164" i="20"/>
  <c r="BS164" i="20" s="1"/>
  <c r="BY164" i="20"/>
  <c r="BZ164" i="20" s="1"/>
  <c r="CF164" i="20"/>
  <c r="CG164" i="20"/>
  <c r="CN164" i="20"/>
  <c r="CO164" i="20" s="1"/>
  <c r="CP164" i="20"/>
  <c r="CQ164" i="20"/>
  <c r="CR164" i="20"/>
  <c r="CS164" i="20"/>
  <c r="BK165" i="20"/>
  <c r="BL165" i="20" s="1"/>
  <c r="BR165" i="20"/>
  <c r="BS165" i="20" s="1"/>
  <c r="BY165" i="20"/>
  <c r="BZ165" i="20"/>
  <c r="CF165" i="20"/>
  <c r="CG165" i="20" s="1"/>
  <c r="CN165" i="20"/>
  <c r="CO165" i="20"/>
  <c r="CP165" i="20"/>
  <c r="CQ165" i="20"/>
  <c r="CR165" i="20"/>
  <c r="CS165" i="20"/>
  <c r="CV165" i="20"/>
  <c r="I166" i="20"/>
  <c r="J166" i="20" s="1"/>
  <c r="Q166" i="20"/>
  <c r="R166" i="20"/>
  <c r="Z166" i="20"/>
  <c r="AA166" i="20" s="1"/>
  <c r="AH166" i="20"/>
  <c r="AI166" i="20"/>
  <c r="AO166" i="20"/>
  <c r="AP166" i="20" s="1"/>
  <c r="AV166" i="20"/>
  <c r="AW166" i="20"/>
  <c r="BC166" i="20"/>
  <c r="BD166" i="20" s="1"/>
  <c r="BK166" i="20"/>
  <c r="BL166" i="20" s="1"/>
  <c r="CV166" i="20" s="1"/>
  <c r="BR166" i="20"/>
  <c r="BS166" i="20" s="1"/>
  <c r="BY166" i="20"/>
  <c r="BZ166" i="20"/>
  <c r="CF166" i="20"/>
  <c r="CG166" i="20" s="1"/>
  <c r="CN166" i="20"/>
  <c r="CO166" i="20"/>
  <c r="CP166" i="20"/>
  <c r="CQ166" i="20"/>
  <c r="CR166" i="20"/>
  <c r="CS166" i="20"/>
  <c r="I167" i="20"/>
  <c r="J167" i="20" s="1"/>
  <c r="Q167" i="20"/>
  <c r="R167" i="20" s="1"/>
  <c r="Z167" i="20"/>
  <c r="AA167" i="20" s="1"/>
  <c r="AH167" i="20"/>
  <c r="AI167" i="20"/>
  <c r="AO167" i="20"/>
  <c r="AP167" i="20" s="1"/>
  <c r="AV167" i="20"/>
  <c r="AW167" i="20"/>
  <c r="BB167" i="20"/>
  <c r="BC167" i="20" s="1"/>
  <c r="BD167" i="20" s="1"/>
  <c r="BK167" i="20"/>
  <c r="BL167" i="20" s="1"/>
  <c r="BR167" i="20"/>
  <c r="BS167" i="20"/>
  <c r="BY167" i="20"/>
  <c r="BZ167" i="20" s="1"/>
  <c r="CF167" i="20"/>
  <c r="CG167" i="20"/>
  <c r="CN167" i="20"/>
  <c r="CP167" i="20"/>
  <c r="CQ167" i="20"/>
  <c r="CR167" i="20"/>
  <c r="CS167" i="20"/>
  <c r="I168" i="20"/>
  <c r="J168" i="20"/>
  <c r="Q168" i="20"/>
  <c r="R168" i="20" s="1"/>
  <c r="Z168" i="20"/>
  <c r="AA168" i="20"/>
  <c r="AH168" i="20"/>
  <c r="AI168" i="20" s="1"/>
  <c r="AO168" i="20"/>
  <c r="AP168" i="20"/>
  <c r="AV168" i="20"/>
  <c r="AW168" i="20" s="1"/>
  <c r="BC168" i="20"/>
  <c r="BD168" i="20"/>
  <c r="BK168" i="20"/>
  <c r="BL168" i="20" s="1"/>
  <c r="BR168" i="20"/>
  <c r="BS168" i="20"/>
  <c r="BY168" i="20"/>
  <c r="BZ168" i="20" s="1"/>
  <c r="CF168" i="20"/>
  <c r="CG168" i="20"/>
  <c r="CN168" i="20"/>
  <c r="CP168" i="20"/>
  <c r="CQ168" i="20"/>
  <c r="CR168" i="20"/>
  <c r="CS168" i="20"/>
  <c r="I169" i="20"/>
  <c r="J169" i="20"/>
  <c r="Q169" i="20"/>
  <c r="R169" i="20" s="1"/>
  <c r="Z169" i="20"/>
  <c r="AA169" i="20"/>
  <c r="AH169" i="20"/>
  <c r="AI169" i="20" s="1"/>
  <c r="AO169" i="20"/>
  <c r="AP169" i="20"/>
  <c r="AV169" i="20"/>
  <c r="AW169" i="20" s="1"/>
  <c r="BC169" i="20"/>
  <c r="BD169" i="20"/>
  <c r="BK169" i="20"/>
  <c r="BL169" i="20" s="1"/>
  <c r="BR169" i="20"/>
  <c r="BS169" i="20"/>
  <c r="BY169" i="20"/>
  <c r="BZ169" i="20" s="1"/>
  <c r="CF169" i="20"/>
  <c r="CG169" i="20"/>
  <c r="CN169" i="20"/>
  <c r="CP169" i="20"/>
  <c r="CQ169" i="20"/>
  <c r="CR169" i="20"/>
  <c r="CS169" i="20"/>
  <c r="AV170" i="20"/>
  <c r="AW170" i="20"/>
  <c r="BC170" i="20"/>
  <c r="BD170" i="20" s="1"/>
  <c r="BK170" i="20"/>
  <c r="BL170" i="20"/>
  <c r="BR170" i="20"/>
  <c r="BS170" i="20" s="1"/>
  <c r="BY170" i="20"/>
  <c r="BZ170" i="20"/>
  <c r="CF170" i="20"/>
  <c r="CG170" i="20" s="1"/>
  <c r="CN170" i="20"/>
  <c r="CO170" i="20"/>
  <c r="CV170" i="20" s="1"/>
  <c r="CP170" i="20"/>
  <c r="CQ170" i="20"/>
  <c r="CR170" i="20"/>
  <c r="CS170" i="20"/>
  <c r="I171" i="20"/>
  <c r="J171" i="20" s="1"/>
  <c r="Q171" i="20"/>
  <c r="R171" i="20"/>
  <c r="Z171" i="20"/>
  <c r="AA171" i="20" s="1"/>
  <c r="AH171" i="20"/>
  <c r="AI171" i="20"/>
  <c r="AO171" i="20"/>
  <c r="AP171" i="20" s="1"/>
  <c r="AV171" i="20"/>
  <c r="AW171" i="20"/>
  <c r="BC171" i="20"/>
  <c r="BD171" i="20" s="1"/>
  <c r="BK171" i="20"/>
  <c r="BL171" i="20"/>
  <c r="BR171" i="20"/>
  <c r="BS171" i="20" s="1"/>
  <c r="BY171" i="20"/>
  <c r="BZ171" i="20"/>
  <c r="CF171" i="20"/>
  <c r="CG171" i="20" s="1"/>
  <c r="CN171" i="20"/>
  <c r="CO171" i="20"/>
  <c r="CV171" i="20" s="1"/>
  <c r="CP171" i="20"/>
  <c r="CQ171" i="20"/>
  <c r="CR171" i="20"/>
  <c r="CS171" i="20"/>
  <c r="I172" i="20"/>
  <c r="J172" i="20" s="1"/>
  <c r="Q172" i="20"/>
  <c r="R172" i="20"/>
  <c r="Z172" i="20"/>
  <c r="AA172" i="20" s="1"/>
  <c r="AH172" i="20"/>
  <c r="AI172" i="20"/>
  <c r="AO172" i="20"/>
  <c r="AP172" i="20" s="1"/>
  <c r="AV172" i="20"/>
  <c r="AW172" i="20"/>
  <c r="BC172" i="20"/>
  <c r="BD172" i="20" s="1"/>
  <c r="BK172" i="20"/>
  <c r="BL172" i="20"/>
  <c r="BR172" i="20"/>
  <c r="BS172" i="20" s="1"/>
  <c r="BY172" i="20"/>
  <c r="BZ172" i="20"/>
  <c r="CF172" i="20"/>
  <c r="CG172" i="20" s="1"/>
  <c r="CN172" i="20"/>
  <c r="CO172" i="20"/>
  <c r="CV172" i="20" s="1"/>
  <c r="CP172" i="20"/>
  <c r="CQ172" i="20"/>
  <c r="CR172" i="20"/>
  <c r="CS172" i="20"/>
  <c r="I173" i="20"/>
  <c r="J173" i="20" s="1"/>
  <c r="Q173" i="20"/>
  <c r="R173" i="20"/>
  <c r="Z173" i="20"/>
  <c r="AA173" i="20" s="1"/>
  <c r="AH173" i="20"/>
  <c r="AI173" i="20"/>
  <c r="AO173" i="20"/>
  <c r="AP173" i="20" s="1"/>
  <c r="AV173" i="20"/>
  <c r="AW173" i="20"/>
  <c r="BC173" i="20"/>
  <c r="BD173" i="20" s="1"/>
  <c r="BK173" i="20"/>
  <c r="BL173" i="20"/>
  <c r="BR173" i="20"/>
  <c r="BS173" i="20" s="1"/>
  <c r="BY173" i="20"/>
  <c r="BZ173" i="20"/>
  <c r="CF173" i="20"/>
  <c r="CG173" i="20" s="1"/>
  <c r="CN173" i="20"/>
  <c r="CO173" i="20"/>
  <c r="CV173" i="20" s="1"/>
  <c r="CP173" i="20"/>
  <c r="CQ173" i="20"/>
  <c r="CR173" i="20"/>
  <c r="CS173" i="20"/>
  <c r="I174" i="20"/>
  <c r="J174" i="20" s="1"/>
  <c r="Q174" i="20"/>
  <c r="R174" i="20"/>
  <c r="Z174" i="20"/>
  <c r="AA174" i="20" s="1"/>
  <c r="AH174" i="20"/>
  <c r="AI174" i="20"/>
  <c r="AO174" i="20"/>
  <c r="AP174" i="20" s="1"/>
  <c r="AV174" i="20"/>
  <c r="AW174" i="20"/>
  <c r="BC174" i="20"/>
  <c r="BD174" i="20" s="1"/>
  <c r="BK174" i="20"/>
  <c r="BL174" i="20"/>
  <c r="BR174" i="20"/>
  <c r="BS174" i="20" s="1"/>
  <c r="BY174" i="20"/>
  <c r="BZ174" i="20"/>
  <c r="CF174" i="20"/>
  <c r="CG174" i="20" s="1"/>
  <c r="CN174" i="20"/>
  <c r="CO174" i="20"/>
  <c r="CV174" i="20" s="1"/>
  <c r="CP174" i="20"/>
  <c r="CQ174" i="20"/>
  <c r="CR174" i="20"/>
  <c r="CS174" i="20"/>
  <c r="I175" i="20"/>
  <c r="J175" i="20" s="1"/>
  <c r="Q175" i="20"/>
  <c r="R175" i="20"/>
  <c r="Z175" i="20"/>
  <c r="AA175" i="20" s="1"/>
  <c r="AH175" i="20"/>
  <c r="AI175" i="20"/>
  <c r="AO175" i="20"/>
  <c r="AP175" i="20" s="1"/>
  <c r="AV175" i="20"/>
  <c r="AW175" i="20"/>
  <c r="BC175" i="20"/>
  <c r="BD175" i="20" s="1"/>
  <c r="BK175" i="20"/>
  <c r="BL175" i="20"/>
  <c r="BR175" i="20"/>
  <c r="BS175" i="20" s="1"/>
  <c r="BY175" i="20"/>
  <c r="BZ175" i="20"/>
  <c r="CF175" i="20"/>
  <c r="CG175" i="20" s="1"/>
  <c r="CN175" i="20"/>
  <c r="CO175" i="20"/>
  <c r="CP175" i="20"/>
  <c r="CQ175" i="20"/>
  <c r="CR175" i="20"/>
  <c r="CS175" i="20"/>
  <c r="I176" i="20"/>
  <c r="J176" i="20" s="1"/>
  <c r="Q176" i="20"/>
  <c r="R176" i="20"/>
  <c r="Z176" i="20"/>
  <c r="AA176" i="20" s="1"/>
  <c r="AH176" i="20"/>
  <c r="AI176" i="20"/>
  <c r="AO176" i="20"/>
  <c r="AP176" i="20" s="1"/>
  <c r="AV176" i="20"/>
  <c r="AW176" i="20"/>
  <c r="BC176" i="20"/>
  <c r="BD176" i="20" s="1"/>
  <c r="BE176" i="20"/>
  <c r="BK176" i="20"/>
  <c r="BL176" i="20"/>
  <c r="BR176" i="20"/>
  <c r="BS176" i="20" s="1"/>
  <c r="BY176" i="20"/>
  <c r="BZ176" i="20"/>
  <c r="CF176" i="20"/>
  <c r="CG176" i="20" s="1"/>
  <c r="CN176" i="20"/>
  <c r="CP176" i="20"/>
  <c r="CQ176" i="20"/>
  <c r="CR176" i="20"/>
  <c r="CS176" i="20"/>
  <c r="I177" i="20"/>
  <c r="J177" i="20" s="1"/>
  <c r="K177" i="20"/>
  <c r="Q177" i="20"/>
  <c r="R177" i="20" s="1"/>
  <c r="Z177" i="20"/>
  <c r="AA177" i="20"/>
  <c r="AH177" i="20"/>
  <c r="AI177" i="20" s="1"/>
  <c r="AO177" i="20"/>
  <c r="AP177" i="20"/>
  <c r="AV177" i="20"/>
  <c r="AW177" i="20" s="1"/>
  <c r="BC177" i="20"/>
  <c r="BD177" i="20"/>
  <c r="BE177" i="20"/>
  <c r="BR177" i="20"/>
  <c r="BS177" i="20" s="1"/>
  <c r="BY177" i="20"/>
  <c r="BZ177" i="20" s="1"/>
  <c r="CF177" i="20"/>
  <c r="CG177" i="20"/>
  <c r="CN177" i="20"/>
  <c r="CO177" i="20" s="1"/>
  <c r="CQ177" i="20"/>
  <c r="CR177" i="20"/>
  <c r="CS177" i="20"/>
  <c r="I178" i="20"/>
  <c r="J178" i="20" s="1"/>
  <c r="Q178" i="20"/>
  <c r="R178" i="20" s="1"/>
  <c r="Z178" i="20"/>
  <c r="AA178" i="20"/>
  <c r="AH178" i="20"/>
  <c r="AI178" i="20" s="1"/>
  <c r="AO178" i="20"/>
  <c r="AP178" i="20"/>
  <c r="AV178" i="20"/>
  <c r="AW178" i="20" s="1"/>
  <c r="BC178" i="20"/>
  <c r="BD178" i="20"/>
  <c r="BE178" i="20"/>
  <c r="BK178" i="20" s="1"/>
  <c r="BL178" i="20"/>
  <c r="BR178" i="20"/>
  <c r="BS178" i="20" s="1"/>
  <c r="BY178" i="20"/>
  <c r="BZ178" i="20"/>
  <c r="CF178" i="20"/>
  <c r="CG178" i="20" s="1"/>
  <c r="CN178" i="20"/>
  <c r="CO178" i="20"/>
  <c r="CP178" i="20"/>
  <c r="CQ178" i="20"/>
  <c r="CR178" i="20"/>
  <c r="CS178" i="20"/>
  <c r="I179" i="20"/>
  <c r="J179" i="20" s="1"/>
  <c r="Q179" i="20"/>
  <c r="R179" i="20"/>
  <c r="Z179" i="20"/>
  <c r="AA179" i="20" s="1"/>
  <c r="AH179" i="20"/>
  <c r="AI179" i="20"/>
  <c r="AO179" i="20"/>
  <c r="AP179" i="20" s="1"/>
  <c r="AV179" i="20"/>
  <c r="AW179" i="20"/>
  <c r="BC179" i="20"/>
  <c r="BD179" i="20" s="1"/>
  <c r="BK179" i="20"/>
  <c r="BL179" i="20"/>
  <c r="BR179" i="20"/>
  <c r="BS179" i="20" s="1"/>
  <c r="BY179" i="20"/>
  <c r="BZ179" i="20"/>
  <c r="CF179" i="20"/>
  <c r="CG179" i="20" s="1"/>
  <c r="CN179" i="20"/>
  <c r="CO179" i="20"/>
  <c r="CP179" i="20"/>
  <c r="CQ179" i="20"/>
  <c r="CR179" i="20"/>
  <c r="CS179" i="20"/>
  <c r="I180" i="20"/>
  <c r="J180" i="20" s="1"/>
  <c r="Q180" i="20"/>
  <c r="R180" i="20"/>
  <c r="Z180" i="20"/>
  <c r="AA180" i="20" s="1"/>
  <c r="AH180" i="20"/>
  <c r="AI180" i="20"/>
  <c r="AO180" i="20"/>
  <c r="AP180" i="20" s="1"/>
  <c r="AV180" i="20"/>
  <c r="AW180" i="20"/>
  <c r="BC180" i="20"/>
  <c r="BD180" i="20" s="1"/>
  <c r="BK180" i="20"/>
  <c r="BL180" i="20"/>
  <c r="BR180" i="20"/>
  <c r="BS180" i="20" s="1"/>
  <c r="BY180" i="20"/>
  <c r="BZ180" i="20"/>
  <c r="CF180" i="20"/>
  <c r="CG180" i="20" s="1"/>
  <c r="CN180" i="20"/>
  <c r="CO180" i="20"/>
  <c r="CP180" i="20"/>
  <c r="CQ180" i="20"/>
  <c r="CR180" i="20"/>
  <c r="CS180" i="20"/>
  <c r="I181" i="20"/>
  <c r="J181" i="20" s="1"/>
  <c r="Q181" i="20"/>
  <c r="R181" i="20"/>
  <c r="Z181" i="20"/>
  <c r="AA181" i="20" s="1"/>
  <c r="AH181" i="20"/>
  <c r="AI181" i="20"/>
  <c r="AO181" i="20"/>
  <c r="AP181" i="20" s="1"/>
  <c r="AV181" i="20"/>
  <c r="AW181" i="20"/>
  <c r="BC181" i="20"/>
  <c r="BD181" i="20" s="1"/>
  <c r="BK181" i="20"/>
  <c r="BL181" i="20"/>
  <c r="BR181" i="20"/>
  <c r="BS181" i="20" s="1"/>
  <c r="BY181" i="20"/>
  <c r="BZ181" i="20"/>
  <c r="CF181" i="20"/>
  <c r="CG181" i="20" s="1"/>
  <c r="CN181" i="20"/>
  <c r="CO181" i="20"/>
  <c r="CP181" i="20"/>
  <c r="CQ181" i="20"/>
  <c r="CR181" i="20"/>
  <c r="CS181" i="20"/>
  <c r="D182" i="20"/>
  <c r="Q182" i="20"/>
  <c r="R182" i="20"/>
  <c r="Z182" i="20"/>
  <c r="AA182" i="20" s="1"/>
  <c r="AH182" i="20"/>
  <c r="AI182" i="20"/>
  <c r="AO182" i="20"/>
  <c r="AP182" i="20" s="1"/>
  <c r="AV182" i="20"/>
  <c r="AW182" i="20" s="1"/>
  <c r="BC182" i="20"/>
  <c r="BD182" i="20" s="1"/>
  <c r="BK182" i="20"/>
  <c r="BL182" i="20"/>
  <c r="BR182" i="20"/>
  <c r="BS182" i="20" s="1"/>
  <c r="BY182" i="20"/>
  <c r="BZ182" i="20"/>
  <c r="CF182" i="20"/>
  <c r="CG182" i="20" s="1"/>
  <c r="CN182" i="20"/>
  <c r="CO182" i="20"/>
  <c r="CQ182" i="20"/>
  <c r="CR182" i="20"/>
  <c r="CS182" i="20"/>
  <c r="I183" i="20"/>
  <c r="J183" i="20" s="1"/>
  <c r="Q183" i="20"/>
  <c r="R183" i="20"/>
  <c r="Z183" i="20"/>
  <c r="AA183" i="20" s="1"/>
  <c r="AH183" i="20"/>
  <c r="AI183" i="20" s="1"/>
  <c r="AO183" i="20"/>
  <c r="AP183" i="20" s="1"/>
  <c r="AV183" i="20"/>
  <c r="AW183" i="20" s="1"/>
  <c r="BC183" i="20"/>
  <c r="BD183" i="20" s="1"/>
  <c r="BE183" i="20"/>
  <c r="CP183" i="20" s="1"/>
  <c r="BK183" i="20"/>
  <c r="BL183" i="20" s="1"/>
  <c r="BR183" i="20"/>
  <c r="BS183" i="20"/>
  <c r="BY183" i="20"/>
  <c r="BZ183" i="20" s="1"/>
  <c r="CF183" i="20"/>
  <c r="CG183" i="20"/>
  <c r="CN183" i="20"/>
  <c r="CQ183" i="20"/>
  <c r="CR183" i="20"/>
  <c r="CS183" i="20"/>
  <c r="I184" i="20"/>
  <c r="J184" i="20"/>
  <c r="Q184" i="20"/>
  <c r="R184" i="20" s="1"/>
  <c r="Z184" i="20"/>
  <c r="AA184" i="20"/>
  <c r="AH184" i="20"/>
  <c r="AI184" i="20" s="1"/>
  <c r="AO184" i="20"/>
  <c r="AP184" i="20"/>
  <c r="AV184" i="20"/>
  <c r="AW184" i="20" s="1"/>
  <c r="BC184" i="20"/>
  <c r="BD184" i="20"/>
  <c r="BK184" i="20"/>
  <c r="BL184" i="20" s="1"/>
  <c r="BR184" i="20"/>
  <c r="BS184" i="20"/>
  <c r="BY184" i="20"/>
  <c r="BZ184" i="20" s="1"/>
  <c r="CF184" i="20"/>
  <c r="CG184" i="20"/>
  <c r="CN184" i="20"/>
  <c r="CP184" i="20"/>
  <c r="CQ184" i="20"/>
  <c r="CR184" i="20"/>
  <c r="CS184" i="20"/>
  <c r="I185" i="20"/>
  <c r="J185" i="20"/>
  <c r="Q185" i="20"/>
  <c r="R185" i="20" s="1"/>
  <c r="Z185" i="20"/>
  <c r="AA185" i="20"/>
  <c r="AH185" i="20"/>
  <c r="AI185" i="20" s="1"/>
  <c r="AO185" i="20"/>
  <c r="AP185" i="20"/>
  <c r="AV185" i="20"/>
  <c r="AW185" i="20" s="1"/>
  <c r="BC185" i="20"/>
  <c r="BD185" i="20"/>
  <c r="BK185" i="20"/>
  <c r="BL185" i="20" s="1"/>
  <c r="BR185" i="20"/>
  <c r="BS185" i="20"/>
  <c r="BX185" i="20"/>
  <c r="CF185" i="20"/>
  <c r="CG185" i="20"/>
  <c r="CN185" i="20"/>
  <c r="CO185" i="20" s="1"/>
  <c r="CP185" i="20"/>
  <c r="CQ185" i="20"/>
  <c r="CR185" i="20"/>
  <c r="I186" i="20"/>
  <c r="J186" i="20"/>
  <c r="Q186" i="20"/>
  <c r="R186" i="20" s="1"/>
  <c r="Z186" i="20"/>
  <c r="AA186" i="20"/>
  <c r="AH186" i="20"/>
  <c r="AI186" i="20" s="1"/>
  <c r="AO186" i="20"/>
  <c r="AP186" i="20" s="1"/>
  <c r="AV186" i="20"/>
  <c r="AW186" i="20" s="1"/>
  <c r="BC186" i="20"/>
  <c r="BD186" i="20"/>
  <c r="BK186" i="20"/>
  <c r="BL186" i="20" s="1"/>
  <c r="BR186" i="20"/>
  <c r="BS186" i="20"/>
  <c r="BY186" i="20"/>
  <c r="BZ186" i="20" s="1"/>
  <c r="CF186" i="20"/>
  <c r="CG186" i="20"/>
  <c r="CN186" i="20"/>
  <c r="CO186" i="20" s="1"/>
  <c r="CP186" i="20"/>
  <c r="CQ186" i="20"/>
  <c r="CR186" i="20"/>
  <c r="CS186" i="20"/>
  <c r="I187" i="20"/>
  <c r="J187" i="20"/>
  <c r="Q187" i="20"/>
  <c r="R187" i="20" s="1"/>
  <c r="Z187" i="20"/>
  <c r="AA187" i="20"/>
  <c r="AH187" i="20"/>
  <c r="AI187" i="20" s="1"/>
  <c r="AO187" i="20"/>
  <c r="AP187" i="20" s="1"/>
  <c r="AV187" i="20"/>
  <c r="AW187" i="20" s="1"/>
  <c r="BC187" i="20"/>
  <c r="BD187" i="20" s="1"/>
  <c r="BK187" i="20"/>
  <c r="BL187" i="20" s="1"/>
  <c r="BR187" i="20"/>
  <c r="BS187" i="20"/>
  <c r="BY187" i="20"/>
  <c r="BZ187" i="20" s="1"/>
  <c r="CF187" i="20"/>
  <c r="CG187" i="20"/>
  <c r="CN187" i="20"/>
  <c r="CO187" i="20" s="1"/>
  <c r="CP187" i="20"/>
  <c r="CQ187" i="20"/>
  <c r="CR187" i="20"/>
  <c r="CS187" i="20"/>
  <c r="I188" i="20"/>
  <c r="J188" i="20"/>
  <c r="Q188" i="20"/>
  <c r="R188" i="20" s="1"/>
  <c r="Z188" i="20"/>
  <c r="AA188" i="20"/>
  <c r="AH188" i="20"/>
  <c r="AI188" i="20" s="1"/>
  <c r="AO188" i="20"/>
  <c r="AP188" i="20" s="1"/>
  <c r="AV188" i="20"/>
  <c r="AW188" i="20" s="1"/>
  <c r="BC188" i="20"/>
  <c r="BD188" i="20"/>
  <c r="BK188" i="20"/>
  <c r="BL188" i="20" s="1"/>
  <c r="BR188" i="20"/>
  <c r="BS188" i="20"/>
  <c r="BY188" i="20"/>
  <c r="BZ188" i="20" s="1"/>
  <c r="CF188" i="20"/>
  <c r="CG188" i="20"/>
  <c r="CN188" i="20"/>
  <c r="CO188" i="20" s="1"/>
  <c r="CP188" i="20"/>
  <c r="CQ188" i="20"/>
  <c r="CR188" i="20"/>
  <c r="CS188" i="20"/>
  <c r="I189" i="20"/>
  <c r="J189" i="20"/>
  <c r="Q189" i="20"/>
  <c r="R189" i="20" s="1"/>
  <c r="Z189" i="20"/>
  <c r="AA189" i="20"/>
  <c r="AH189" i="20"/>
  <c r="AI189" i="20" s="1"/>
  <c r="AO189" i="20"/>
  <c r="AP189" i="20" s="1"/>
  <c r="AV189" i="20"/>
  <c r="AW189" i="20" s="1"/>
  <c r="BC189" i="20"/>
  <c r="BD189" i="20" s="1"/>
  <c r="BK189" i="20"/>
  <c r="BL189" i="20" s="1"/>
  <c r="BR189" i="20"/>
  <c r="BS189" i="20"/>
  <c r="BY189" i="20"/>
  <c r="BZ189" i="20" s="1"/>
  <c r="CF189" i="20"/>
  <c r="CG189" i="20"/>
  <c r="CN189" i="20"/>
  <c r="CO189" i="20" s="1"/>
  <c r="CP189" i="20"/>
  <c r="CQ189" i="20"/>
  <c r="CR189" i="20"/>
  <c r="CS189" i="20"/>
  <c r="AV190" i="20"/>
  <c r="AW190" i="20"/>
  <c r="BC190" i="20"/>
  <c r="BD190" i="20" s="1"/>
  <c r="BK190" i="20"/>
  <c r="BL190" i="20"/>
  <c r="BR190" i="20"/>
  <c r="BS190" i="20" s="1"/>
  <c r="BY190" i="20"/>
  <c r="BZ190" i="20" s="1"/>
  <c r="CF190" i="20"/>
  <c r="CG190" i="20" s="1"/>
  <c r="CN190" i="20"/>
  <c r="CO190" i="20"/>
  <c r="CP190" i="20"/>
  <c r="CQ190" i="20"/>
  <c r="CR190" i="20"/>
  <c r="CS190" i="20"/>
  <c r="I191" i="20"/>
  <c r="J191" i="20" s="1"/>
  <c r="Q191" i="20"/>
  <c r="R191" i="20" s="1"/>
  <c r="Z191" i="20"/>
  <c r="AA191" i="20" s="1"/>
  <c r="AH191" i="20"/>
  <c r="AI191" i="20"/>
  <c r="AO191" i="20"/>
  <c r="AP191" i="20" s="1"/>
  <c r="AV191" i="20"/>
  <c r="AW191" i="20"/>
  <c r="BC191" i="20"/>
  <c r="BD191" i="20" s="1"/>
  <c r="BK191" i="20"/>
  <c r="BL191" i="20"/>
  <c r="BR191" i="20"/>
  <c r="BS191" i="20" s="1"/>
  <c r="BY191" i="20"/>
  <c r="BZ191" i="20" s="1"/>
  <c r="CF191" i="20"/>
  <c r="CG191" i="20" s="1"/>
  <c r="CN191" i="20"/>
  <c r="CO191" i="20"/>
  <c r="CP191" i="20"/>
  <c r="CQ191" i="20"/>
  <c r="CR191" i="20"/>
  <c r="CS191" i="20"/>
  <c r="D192" i="20"/>
  <c r="I192" i="20" s="1"/>
  <c r="J192" i="20" s="1"/>
  <c r="Q192" i="20"/>
  <c r="R192" i="20" s="1"/>
  <c r="Y192" i="20"/>
  <c r="Z192" i="20"/>
  <c r="AA192" i="20" s="1"/>
  <c r="AH192" i="20"/>
  <c r="AI192" i="20" s="1"/>
  <c r="AO192" i="20"/>
  <c r="AP192" i="20"/>
  <c r="AV192" i="20"/>
  <c r="AW192" i="20" s="1"/>
  <c r="BC192" i="20"/>
  <c r="BD192" i="20"/>
  <c r="BK192" i="20"/>
  <c r="BL192" i="20" s="1"/>
  <c r="BR192" i="20"/>
  <c r="BS192" i="20" s="1"/>
  <c r="BY192" i="20"/>
  <c r="BZ192" i="20" s="1"/>
  <c r="CF192" i="20"/>
  <c r="CG192" i="20"/>
  <c r="CN192" i="20"/>
  <c r="CO192" i="20" s="1"/>
  <c r="CP192" i="20"/>
  <c r="CQ192" i="20"/>
  <c r="CR192" i="20"/>
  <c r="CS192" i="20"/>
  <c r="I193" i="20"/>
  <c r="J193" i="20" s="1"/>
  <c r="Q193" i="20"/>
  <c r="R193" i="20" s="1"/>
  <c r="Z193" i="20"/>
  <c r="AA193" i="20"/>
  <c r="AH193" i="20"/>
  <c r="AI193" i="20" s="1"/>
  <c r="AO193" i="20"/>
  <c r="AP193" i="20"/>
  <c r="AV193" i="20"/>
  <c r="AW193" i="20" s="1"/>
  <c r="BC193" i="20"/>
  <c r="BD193" i="20"/>
  <c r="BK193" i="20"/>
  <c r="BL193" i="20" s="1"/>
  <c r="BR193" i="20"/>
  <c r="BS193" i="20" s="1"/>
  <c r="BY193" i="20"/>
  <c r="BZ193" i="20" s="1"/>
  <c r="CF193" i="20"/>
  <c r="CT193" i="20" s="1"/>
  <c r="CN193" i="20"/>
  <c r="CO193" i="20" s="1"/>
  <c r="CP193" i="20"/>
  <c r="CQ193" i="20"/>
  <c r="CR193" i="20"/>
  <c r="CS193" i="20"/>
  <c r="I194" i="20"/>
  <c r="J194" i="20" s="1"/>
  <c r="Q194" i="20"/>
  <c r="R194" i="20" s="1"/>
  <c r="Z194" i="20"/>
  <c r="AA194" i="20"/>
  <c r="AH194" i="20"/>
  <c r="AI194" i="20" s="1"/>
  <c r="AO194" i="20"/>
  <c r="AP194" i="20"/>
  <c r="AV194" i="20"/>
  <c r="AW194" i="20" s="1"/>
  <c r="AX194" i="20"/>
  <c r="CP194" i="20" s="1"/>
  <c r="BC194" i="20"/>
  <c r="BD194" i="20" s="1"/>
  <c r="BK194" i="20"/>
  <c r="BL194" i="20"/>
  <c r="BR194" i="20"/>
  <c r="BS194" i="20" s="1"/>
  <c r="BY194" i="20"/>
  <c r="BZ194" i="20"/>
  <c r="CF194" i="20"/>
  <c r="CG194" i="20" s="1"/>
  <c r="CV194" i="20" s="1"/>
  <c r="CH194" i="20"/>
  <c r="CN194" i="20"/>
  <c r="CO194" i="20"/>
  <c r="CQ194" i="20"/>
  <c r="CR194" i="20"/>
  <c r="CS194" i="20"/>
  <c r="I195" i="20"/>
  <c r="J195" i="20" s="1"/>
  <c r="Q195" i="20"/>
  <c r="R195" i="20"/>
  <c r="Z195" i="20"/>
  <c r="AA195" i="20" s="1"/>
  <c r="AH195" i="20"/>
  <c r="AI195" i="20"/>
  <c r="AO195" i="20"/>
  <c r="AP195" i="20" s="1"/>
  <c r="AV195" i="20"/>
  <c r="AW195" i="20" s="1"/>
  <c r="BC195" i="20"/>
  <c r="BD195" i="20" s="1"/>
  <c r="BK195" i="20"/>
  <c r="BL195" i="20"/>
  <c r="BR195" i="20"/>
  <c r="BS195" i="20" s="1"/>
  <c r="BY195" i="20"/>
  <c r="BZ195" i="20"/>
  <c r="CF195" i="20"/>
  <c r="CG195" i="20" s="1"/>
  <c r="CV195" i="20" s="1"/>
  <c r="CN195" i="20"/>
  <c r="CO195" i="20"/>
  <c r="CP195" i="20"/>
  <c r="CQ195" i="20"/>
  <c r="CR195" i="20"/>
  <c r="CS195" i="20"/>
  <c r="I196" i="20"/>
  <c r="J196" i="20" s="1"/>
  <c r="Q196" i="20"/>
  <c r="R196" i="20"/>
  <c r="Z196" i="20"/>
  <c r="AA196" i="20" s="1"/>
  <c r="AH196" i="20"/>
  <c r="AI196" i="20"/>
  <c r="AO196" i="20"/>
  <c r="AP196" i="20" s="1"/>
  <c r="AV196" i="20"/>
  <c r="AW196" i="20" s="1"/>
  <c r="BC196" i="20"/>
  <c r="BD196" i="20" s="1"/>
  <c r="BK196" i="20"/>
  <c r="BL196" i="20" s="1"/>
  <c r="CV196" i="20" s="1"/>
  <c r="BR196" i="20"/>
  <c r="BS196" i="20" s="1"/>
  <c r="BY196" i="20"/>
  <c r="BZ196" i="20"/>
  <c r="CF196" i="20"/>
  <c r="CG196" i="20" s="1"/>
  <c r="CN196" i="20"/>
  <c r="CO196" i="20"/>
  <c r="CP196" i="20"/>
  <c r="CQ196" i="20"/>
  <c r="CR196" i="20"/>
  <c r="CS196" i="20"/>
  <c r="I197" i="20"/>
  <c r="J197" i="20" s="1"/>
  <c r="Q197" i="20"/>
  <c r="R197" i="20"/>
  <c r="Z197" i="20"/>
  <c r="AA197" i="20" s="1"/>
  <c r="AH197" i="20"/>
  <c r="AI197" i="20"/>
  <c r="AO197" i="20"/>
  <c r="AP197" i="20" s="1"/>
  <c r="AV197" i="20"/>
  <c r="AW197" i="20" s="1"/>
  <c r="BC197" i="20"/>
  <c r="BD197" i="20" s="1"/>
  <c r="BK197" i="20"/>
  <c r="BL197" i="20"/>
  <c r="BR197" i="20"/>
  <c r="BS197" i="20" s="1"/>
  <c r="BY197" i="20"/>
  <c r="BZ197" i="20"/>
  <c r="CF197" i="20"/>
  <c r="CG197" i="20" s="1"/>
  <c r="CH197" i="20"/>
  <c r="CP197" i="20" s="1"/>
  <c r="CN197" i="20"/>
  <c r="CQ197" i="20"/>
  <c r="CR197" i="20"/>
  <c r="CS197" i="20"/>
  <c r="I198" i="20"/>
  <c r="Q198" i="20"/>
  <c r="Z198" i="20"/>
  <c r="AH198" i="20"/>
  <c r="AO198" i="20"/>
  <c r="AP198" i="20"/>
  <c r="AV198" i="20"/>
  <c r="AW198" i="20" s="1"/>
  <c r="BC198" i="20"/>
  <c r="BD198" i="20"/>
  <c r="BK198" i="20"/>
  <c r="BL198" i="20" s="1"/>
  <c r="BR198" i="20"/>
  <c r="BS198" i="20"/>
  <c r="BY198" i="20"/>
  <c r="BZ198" i="20" s="1"/>
  <c r="CF198" i="20"/>
  <c r="CG198" i="20"/>
  <c r="CN198" i="20"/>
  <c r="CP198" i="20"/>
  <c r="CQ198" i="20"/>
  <c r="CR198" i="20"/>
  <c r="CS198" i="20"/>
  <c r="I199" i="20"/>
  <c r="J199" i="20"/>
  <c r="Q199" i="20"/>
  <c r="R199" i="20"/>
  <c r="Z199" i="20"/>
  <c r="AA199" i="20"/>
  <c r="AH199" i="20"/>
  <c r="AI199" i="20"/>
  <c r="AO199" i="20"/>
  <c r="AP199" i="20"/>
  <c r="AV199" i="20"/>
  <c r="AW199" i="20"/>
  <c r="BC199" i="20"/>
  <c r="BD199" i="20"/>
  <c r="BK199" i="20"/>
  <c r="BL199" i="20"/>
  <c r="BR199" i="20"/>
  <c r="BS199" i="20"/>
  <c r="BY199" i="20"/>
  <c r="BZ199" i="20"/>
  <c r="CF199" i="20"/>
  <c r="CG199" i="20"/>
  <c r="CN199" i="20"/>
  <c r="CT199" i="20" s="1"/>
  <c r="CO199" i="20"/>
  <c r="CP199" i="20"/>
  <c r="CQ199" i="20"/>
  <c r="CR199" i="20"/>
  <c r="CS199" i="20"/>
  <c r="CU199" i="20"/>
  <c r="CV199" i="20"/>
  <c r="CW199" i="20" s="1"/>
  <c r="I200" i="20"/>
  <c r="J200" i="20"/>
  <c r="Q200" i="20"/>
  <c r="R200" i="20" s="1"/>
  <c r="Z200" i="20"/>
  <c r="AA200" i="20"/>
  <c r="AH200" i="20"/>
  <c r="AI200" i="20" s="1"/>
  <c r="AO200" i="20"/>
  <c r="AP200" i="20"/>
  <c r="AV200" i="20"/>
  <c r="AW200" i="20" s="1"/>
  <c r="BC200" i="20"/>
  <c r="BD200" i="20"/>
  <c r="BK200" i="20"/>
  <c r="BL200" i="20" s="1"/>
  <c r="BR200" i="20"/>
  <c r="BS200" i="20"/>
  <c r="BY200" i="20"/>
  <c r="BZ200" i="20" s="1"/>
  <c r="CF200" i="20"/>
  <c r="CG200" i="20"/>
  <c r="CN200" i="20"/>
  <c r="CP200" i="20"/>
  <c r="CQ200" i="20"/>
  <c r="CR200" i="20"/>
  <c r="CS200" i="20"/>
  <c r="I201" i="20"/>
  <c r="J201" i="20"/>
  <c r="Q201" i="20"/>
  <c r="R201" i="20" s="1"/>
  <c r="Z201" i="20"/>
  <c r="AA201" i="20"/>
  <c r="AH201" i="20"/>
  <c r="AI201" i="20" s="1"/>
  <c r="AO201" i="20"/>
  <c r="AP201" i="20"/>
  <c r="AV201" i="20"/>
  <c r="AW201" i="20" s="1"/>
  <c r="BC201" i="20"/>
  <c r="BD201" i="20"/>
  <c r="BK201" i="20"/>
  <c r="BL201" i="20" s="1"/>
  <c r="BR201" i="20"/>
  <c r="BS201" i="20"/>
  <c r="BY201" i="20"/>
  <c r="BZ201" i="20" s="1"/>
  <c r="CF201" i="20"/>
  <c r="CG201" i="20"/>
  <c r="CN201" i="20"/>
  <c r="CT201" i="20" s="1"/>
  <c r="CU201" i="20" s="1"/>
  <c r="CP201" i="20"/>
  <c r="CQ201" i="20"/>
  <c r="CR201" i="20"/>
  <c r="CS201" i="20"/>
  <c r="I202" i="20"/>
  <c r="J202" i="20"/>
  <c r="Q202" i="20"/>
  <c r="R202" i="20"/>
  <c r="Z202" i="20"/>
  <c r="AA202" i="20"/>
  <c r="AH202" i="20"/>
  <c r="AI202" i="20"/>
  <c r="AO202" i="20"/>
  <c r="AP202" i="20"/>
  <c r="AV202" i="20"/>
  <c r="AW202" i="20"/>
  <c r="BC202" i="20"/>
  <c r="BD202" i="20"/>
  <c r="BK202" i="20"/>
  <c r="BL202" i="20"/>
  <c r="BR202" i="20"/>
  <c r="BS202" i="20"/>
  <c r="BY202" i="20"/>
  <c r="BZ202" i="20"/>
  <c r="CF202" i="20"/>
  <c r="CG202" i="20"/>
  <c r="CN202" i="20"/>
  <c r="CT202" i="20" s="1"/>
  <c r="CO202" i="20"/>
  <c r="CV202" i="20" s="1"/>
  <c r="CW202" i="20" s="1"/>
  <c r="CP202" i="20"/>
  <c r="CQ202" i="20"/>
  <c r="CR202" i="20"/>
  <c r="CS202" i="20"/>
  <c r="CU202" i="20"/>
  <c r="I203" i="20"/>
  <c r="J203" i="20"/>
  <c r="Q203" i="20"/>
  <c r="R203" i="20"/>
  <c r="Z203" i="20"/>
  <c r="AA203" i="20"/>
  <c r="AH203" i="20"/>
  <c r="AI203" i="20"/>
  <c r="AO203" i="20"/>
  <c r="AP203" i="20"/>
  <c r="AV203" i="20"/>
  <c r="AW203" i="20"/>
  <c r="BC203" i="20"/>
  <c r="BD203" i="20"/>
  <c r="BK203" i="20"/>
  <c r="BL203" i="20"/>
  <c r="BR203" i="20"/>
  <c r="BS203" i="20"/>
  <c r="BY203" i="20"/>
  <c r="BZ203" i="20"/>
  <c r="CF203" i="20"/>
  <c r="CG203" i="20"/>
  <c r="CN203" i="20"/>
  <c r="CT203" i="20" s="1"/>
  <c r="CO203" i="20"/>
  <c r="CP203" i="20"/>
  <c r="CQ203" i="20"/>
  <c r="CR203" i="20"/>
  <c r="CS203" i="20"/>
  <c r="CU203" i="20"/>
  <c r="CV203" i="20"/>
  <c r="CW203" i="20" s="1"/>
  <c r="I204" i="20"/>
  <c r="J204" i="20"/>
  <c r="K204" i="20"/>
  <c r="CP204" i="20" s="1"/>
  <c r="S204" i="20"/>
  <c r="Z204" i="20"/>
  <c r="AA204" i="20"/>
  <c r="AH204" i="20"/>
  <c r="AI204" i="20"/>
  <c r="AO204" i="20"/>
  <c r="AP204" i="20"/>
  <c r="AV204" i="20"/>
  <c r="AW204" i="20"/>
  <c r="BC204" i="20"/>
  <c r="BD204" i="20"/>
  <c r="BK204" i="20"/>
  <c r="BL204" i="20"/>
  <c r="BR204" i="20"/>
  <c r="BS204" i="20"/>
  <c r="BY204" i="20"/>
  <c r="BZ204" i="20"/>
  <c r="CF204" i="20"/>
  <c r="CG204" i="20"/>
  <c r="CN204" i="20"/>
  <c r="CO204" i="20"/>
  <c r="CQ204" i="20"/>
  <c r="CR204" i="20"/>
  <c r="CS204" i="20"/>
  <c r="I205" i="20"/>
  <c r="J205" i="20"/>
  <c r="Q205" i="20"/>
  <c r="R205" i="20"/>
  <c r="Z205" i="20"/>
  <c r="AA205" i="20"/>
  <c r="AH205" i="20"/>
  <c r="AI205" i="20"/>
  <c r="AO205" i="20"/>
  <c r="AP205" i="20"/>
  <c r="AV205" i="20"/>
  <c r="AW205" i="20"/>
  <c r="BC205" i="20"/>
  <c r="BD205" i="20"/>
  <c r="BK205" i="20"/>
  <c r="BL205" i="20"/>
  <c r="BR205" i="20"/>
  <c r="BS205" i="20"/>
  <c r="BY205" i="20"/>
  <c r="BZ205" i="20"/>
  <c r="CF205" i="20"/>
  <c r="CG205" i="20"/>
  <c r="CN205" i="20"/>
  <c r="CO205" i="20"/>
  <c r="CP205" i="20"/>
  <c r="CQ205" i="20"/>
  <c r="CR205" i="20"/>
  <c r="CS205" i="20"/>
  <c r="CT205" i="20"/>
  <c r="CU205" i="20"/>
  <c r="I206" i="20"/>
  <c r="J206" i="20"/>
  <c r="Q206" i="20"/>
  <c r="R206" i="20"/>
  <c r="Z206" i="20"/>
  <c r="AA206" i="20"/>
  <c r="AH206" i="20"/>
  <c r="AI206" i="20"/>
  <c r="AO206" i="20"/>
  <c r="AP206" i="20"/>
  <c r="AV206" i="20"/>
  <c r="AW206" i="20"/>
  <c r="BC206" i="20"/>
  <c r="BD206" i="20"/>
  <c r="BK206" i="20"/>
  <c r="BL206" i="20"/>
  <c r="BR206" i="20"/>
  <c r="BS206" i="20"/>
  <c r="BY206" i="20"/>
  <c r="BZ206" i="20"/>
  <c r="CF206" i="20"/>
  <c r="CG206" i="20"/>
  <c r="CN206" i="20"/>
  <c r="CO206" i="20"/>
  <c r="CV206" i="20" s="1"/>
  <c r="CW206" i="20" s="1"/>
  <c r="CP206" i="20"/>
  <c r="CQ206" i="20"/>
  <c r="CR206" i="20"/>
  <c r="CS206" i="20"/>
  <c r="CT206" i="20"/>
  <c r="CU206" i="20"/>
  <c r="I207" i="20"/>
  <c r="J207" i="20" s="1"/>
  <c r="Q207" i="20"/>
  <c r="R207" i="20"/>
  <c r="Z207" i="20"/>
  <c r="AA207" i="20" s="1"/>
  <c r="AH207" i="20"/>
  <c r="AI207" i="20"/>
  <c r="AO207" i="20"/>
  <c r="AP207" i="20" s="1"/>
  <c r="AV207" i="20"/>
  <c r="AW207" i="20"/>
  <c r="BC207" i="20"/>
  <c r="BD207" i="20" s="1"/>
  <c r="BK207" i="20"/>
  <c r="BL207" i="20"/>
  <c r="BR207" i="20"/>
  <c r="BS207" i="20" s="1"/>
  <c r="BY207" i="20"/>
  <c r="BZ207" i="20"/>
  <c r="CF207" i="20"/>
  <c r="CG207" i="20" s="1"/>
  <c r="CN207" i="20"/>
  <c r="CO207" i="20"/>
  <c r="CP207" i="20"/>
  <c r="CQ207" i="20"/>
  <c r="CR207" i="20"/>
  <c r="CS207" i="20"/>
  <c r="CT207" i="20"/>
  <c r="I208" i="20"/>
  <c r="J208" i="20"/>
  <c r="Q208" i="20"/>
  <c r="R208" i="20" s="1"/>
  <c r="Z208" i="20"/>
  <c r="AA208" i="20" s="1"/>
  <c r="AH208" i="20"/>
  <c r="AI208" i="20" s="1"/>
  <c r="AO208" i="20"/>
  <c r="AP208" i="20"/>
  <c r="AV208" i="20"/>
  <c r="AW208" i="20" s="1"/>
  <c r="BC208" i="20"/>
  <c r="BD208" i="20"/>
  <c r="BK208" i="20"/>
  <c r="BL208" i="20" s="1"/>
  <c r="BR208" i="20"/>
  <c r="BS208" i="20"/>
  <c r="BY208" i="20"/>
  <c r="BZ208" i="20" s="1"/>
  <c r="CF208" i="20"/>
  <c r="CG208" i="20" s="1"/>
  <c r="CN208" i="20"/>
  <c r="CO208" i="20" s="1"/>
  <c r="CP208" i="20"/>
  <c r="CQ208" i="20"/>
  <c r="CR208" i="20"/>
  <c r="CS208" i="20"/>
  <c r="D209" i="20"/>
  <c r="E209" i="20"/>
  <c r="F209" i="20"/>
  <c r="G209" i="20"/>
  <c r="H209" i="20"/>
  <c r="L209" i="20"/>
  <c r="M209" i="20"/>
  <c r="N209" i="20"/>
  <c r="O209" i="20"/>
  <c r="P209" i="20"/>
  <c r="S209" i="20"/>
  <c r="T209" i="20"/>
  <c r="U209" i="20"/>
  <c r="V209" i="20"/>
  <c r="W209" i="20"/>
  <c r="X209" i="20"/>
  <c r="Y209" i="20"/>
  <c r="AB209" i="20"/>
  <c r="AC209" i="20"/>
  <c r="AD209" i="20"/>
  <c r="AE209" i="20"/>
  <c r="AF209" i="20"/>
  <c r="AG209" i="20"/>
  <c r="AJ209" i="20"/>
  <c r="AK209" i="20"/>
  <c r="AL209" i="20"/>
  <c r="AM209" i="20"/>
  <c r="AN209" i="20"/>
  <c r="AQ209" i="20"/>
  <c r="AR209" i="20"/>
  <c r="AS209" i="20"/>
  <c r="AT209" i="20"/>
  <c r="AU209" i="20"/>
  <c r="AX209" i="20"/>
  <c r="AY209" i="20"/>
  <c r="AZ209" i="20"/>
  <c r="BA209" i="20"/>
  <c r="BB209" i="20"/>
  <c r="BF209" i="20"/>
  <c r="BG209" i="20"/>
  <c r="BH209" i="20"/>
  <c r="BI209" i="20"/>
  <c r="BJ209" i="20"/>
  <c r="BM209" i="20"/>
  <c r="BN209" i="20"/>
  <c r="BO209" i="20"/>
  <c r="BP209" i="20"/>
  <c r="BQ209" i="20"/>
  <c r="BT209" i="20"/>
  <c r="BU209" i="20"/>
  <c r="BV209" i="20"/>
  <c r="BW209" i="20"/>
  <c r="CA209" i="20"/>
  <c r="CB209" i="20"/>
  <c r="CC209" i="20"/>
  <c r="CD209" i="20"/>
  <c r="CE209" i="20"/>
  <c r="CH209" i="20"/>
  <c r="CI209" i="20"/>
  <c r="CJ209" i="20"/>
  <c r="CK209" i="20"/>
  <c r="CL209" i="20"/>
  <c r="I210" i="20"/>
  <c r="J210" i="20" s="1"/>
  <c r="Q210" i="20"/>
  <c r="R210" i="20"/>
  <c r="Z210" i="20"/>
  <c r="AA210" i="20" s="1"/>
  <c r="AO210" i="20"/>
  <c r="AP210" i="20"/>
  <c r="BC210" i="20"/>
  <c r="BD210" i="20" s="1"/>
  <c r="BR210" i="20"/>
  <c r="BS210" i="20"/>
  <c r="BY210" i="20"/>
  <c r="BZ210" i="20" s="1"/>
  <c r="CF210" i="20"/>
  <c r="CG210" i="20"/>
  <c r="CN210" i="20"/>
  <c r="CP210" i="20"/>
  <c r="CQ210" i="20"/>
  <c r="CR210" i="20"/>
  <c r="CS210" i="20"/>
  <c r="I211" i="20"/>
  <c r="J211" i="20" s="1"/>
  <c r="Q211" i="20"/>
  <c r="R211" i="20" s="1"/>
  <c r="Z211" i="20"/>
  <c r="AA211" i="20" s="1"/>
  <c r="AH211" i="20"/>
  <c r="AI211" i="20"/>
  <c r="AO211" i="20"/>
  <c r="AP211" i="20" s="1"/>
  <c r="AV211" i="20"/>
  <c r="AW211" i="20"/>
  <c r="BC211" i="20"/>
  <c r="BD211" i="20" s="1"/>
  <c r="BE211" i="20"/>
  <c r="CP211" i="20" s="1"/>
  <c r="BK211" i="20"/>
  <c r="BL211" i="20" s="1"/>
  <c r="BR211" i="20"/>
  <c r="BS211" i="20"/>
  <c r="BY211" i="20"/>
  <c r="BZ211" i="20" s="1"/>
  <c r="CF211" i="20"/>
  <c r="CG211" i="20"/>
  <c r="CN211" i="20"/>
  <c r="CN322" i="20" s="1"/>
  <c r="CQ211" i="20"/>
  <c r="CR211" i="20"/>
  <c r="CS211" i="20"/>
  <c r="I212" i="20"/>
  <c r="J212" i="20"/>
  <c r="Q212" i="20"/>
  <c r="R212" i="20" s="1"/>
  <c r="Z212" i="20"/>
  <c r="AA212" i="20"/>
  <c r="AH212" i="20"/>
  <c r="AI212" i="20" s="1"/>
  <c r="AO212" i="20"/>
  <c r="AP212" i="20"/>
  <c r="AV212" i="20"/>
  <c r="AW212" i="20" s="1"/>
  <c r="BC212" i="20"/>
  <c r="BD212" i="20"/>
  <c r="BK212" i="20"/>
  <c r="BL212" i="20" s="1"/>
  <c r="BR212" i="20"/>
  <c r="BS212" i="20"/>
  <c r="BY212" i="20"/>
  <c r="BZ212" i="20" s="1"/>
  <c r="CF212" i="20"/>
  <c r="CG212" i="20"/>
  <c r="CN212" i="20"/>
  <c r="CP212" i="20"/>
  <c r="CQ212" i="20"/>
  <c r="CR212" i="20"/>
  <c r="CS212" i="20"/>
  <c r="AH213" i="20"/>
  <c r="AI213" i="20"/>
  <c r="AO213" i="20"/>
  <c r="AP213" i="20" s="1"/>
  <c r="AV213" i="20"/>
  <c r="AW213" i="20"/>
  <c r="BC213" i="20"/>
  <c r="BD213" i="20" s="1"/>
  <c r="BE213" i="20"/>
  <c r="BK213" i="20"/>
  <c r="BL213" i="20"/>
  <c r="BR213" i="20"/>
  <c r="BS213" i="20" s="1"/>
  <c r="BY213" i="20"/>
  <c r="BZ213" i="20" s="1"/>
  <c r="CF213" i="20"/>
  <c r="CG213" i="20" s="1"/>
  <c r="CN213" i="20"/>
  <c r="CO213" i="20"/>
  <c r="CV213" i="20" s="1"/>
  <c r="CP213" i="20"/>
  <c r="CQ213" i="20"/>
  <c r="CR213" i="20"/>
  <c r="CR322" i="20" s="1"/>
  <c r="CS213" i="20"/>
  <c r="I214" i="20"/>
  <c r="J214" i="20" s="1"/>
  <c r="Q214" i="20"/>
  <c r="R214" i="20" s="1"/>
  <c r="Z214" i="20"/>
  <c r="AA214" i="20" s="1"/>
  <c r="AH214" i="20"/>
  <c r="AI214" i="20"/>
  <c r="AO214" i="20"/>
  <c r="AP214" i="20" s="1"/>
  <c r="AV214" i="20"/>
  <c r="AW214" i="20"/>
  <c r="BC214" i="20"/>
  <c r="BD214" i="20" s="1"/>
  <c r="BK214" i="20"/>
  <c r="BL214" i="20"/>
  <c r="BR214" i="20"/>
  <c r="BS214" i="20" s="1"/>
  <c r="BY214" i="20"/>
  <c r="BZ214" i="20" s="1"/>
  <c r="CF214" i="20"/>
  <c r="CG214" i="20" s="1"/>
  <c r="CN214" i="20"/>
  <c r="CO214" i="20"/>
  <c r="CP214" i="20"/>
  <c r="CQ214" i="20"/>
  <c r="CR214" i="20"/>
  <c r="CS214" i="20"/>
  <c r="AH215" i="20"/>
  <c r="AI215" i="20" s="1"/>
  <c r="AO215" i="20"/>
  <c r="AP215" i="20" s="1"/>
  <c r="AV215" i="20"/>
  <c r="AW215" i="20" s="1"/>
  <c r="BC215" i="20"/>
  <c r="BD215" i="20"/>
  <c r="BK215" i="20"/>
  <c r="BL215" i="20" s="1"/>
  <c r="BR215" i="20"/>
  <c r="BS215" i="20"/>
  <c r="BY215" i="20"/>
  <c r="BZ215" i="20" s="1"/>
  <c r="CF215" i="20"/>
  <c r="CG215" i="20"/>
  <c r="CN215" i="20"/>
  <c r="CO215" i="20" s="1"/>
  <c r="CP215" i="20"/>
  <c r="CQ215" i="20"/>
  <c r="CR215" i="20"/>
  <c r="CS215" i="20"/>
  <c r="CT215" i="20"/>
  <c r="I216" i="20"/>
  <c r="J216" i="20"/>
  <c r="Q216" i="20"/>
  <c r="R216" i="20" s="1"/>
  <c r="Z216" i="20"/>
  <c r="AA216" i="20"/>
  <c r="AH216" i="20"/>
  <c r="AI216" i="20" s="1"/>
  <c r="AO216" i="20"/>
  <c r="AP216" i="20" s="1"/>
  <c r="AV216" i="20"/>
  <c r="AW216" i="20" s="1"/>
  <c r="BC216" i="20"/>
  <c r="BD216" i="20"/>
  <c r="BK216" i="20"/>
  <c r="BL216" i="20" s="1"/>
  <c r="BR216" i="20"/>
  <c r="BS216" i="20"/>
  <c r="BY216" i="20"/>
  <c r="BZ216" i="20" s="1"/>
  <c r="CF216" i="20"/>
  <c r="CG216" i="20"/>
  <c r="CN216" i="20"/>
  <c r="CO216" i="20" s="1"/>
  <c r="CP216" i="20"/>
  <c r="CQ216" i="20"/>
  <c r="CR216" i="20"/>
  <c r="CS216" i="20"/>
  <c r="CT216" i="20"/>
  <c r="BC217" i="20"/>
  <c r="BD217" i="20"/>
  <c r="BK217" i="20"/>
  <c r="BL217" i="20" s="1"/>
  <c r="BR217" i="20"/>
  <c r="BS217" i="20"/>
  <c r="BY217" i="20"/>
  <c r="BZ217" i="20" s="1"/>
  <c r="CF217" i="20"/>
  <c r="CG217" i="20" s="1"/>
  <c r="CN217" i="20"/>
  <c r="CO217" i="20" s="1"/>
  <c r="CP217" i="20"/>
  <c r="CQ217" i="20"/>
  <c r="CR217" i="20"/>
  <c r="CS217" i="20"/>
  <c r="I218" i="20"/>
  <c r="J218" i="20"/>
  <c r="Q218" i="20"/>
  <c r="R218" i="20" s="1"/>
  <c r="Z218" i="20"/>
  <c r="AA218" i="20" s="1"/>
  <c r="AH218" i="20"/>
  <c r="AI218" i="20" s="1"/>
  <c r="AO218" i="20"/>
  <c r="AP218" i="20"/>
  <c r="AV218" i="20"/>
  <c r="AW218" i="20" s="1"/>
  <c r="BC218" i="20"/>
  <c r="BD218" i="20"/>
  <c r="BK218" i="20"/>
  <c r="BL218" i="20" s="1"/>
  <c r="BR218" i="20"/>
  <c r="BS218" i="20"/>
  <c r="BY218" i="20"/>
  <c r="BZ218" i="20" s="1"/>
  <c r="CF218" i="20"/>
  <c r="CG218" i="20" s="1"/>
  <c r="CN218" i="20"/>
  <c r="CO218" i="20" s="1"/>
  <c r="CP218" i="20"/>
  <c r="CQ218" i="20"/>
  <c r="CR218" i="20"/>
  <c r="CS218" i="20"/>
  <c r="I219" i="20"/>
  <c r="J219" i="20"/>
  <c r="Q219" i="20"/>
  <c r="R219" i="20" s="1"/>
  <c r="Z219" i="20"/>
  <c r="AA219" i="20" s="1"/>
  <c r="AH219" i="20"/>
  <c r="AI219" i="20" s="1"/>
  <c r="AO219" i="20"/>
  <c r="AP219" i="20"/>
  <c r="AV219" i="20"/>
  <c r="AW219" i="20" s="1"/>
  <c r="BC219" i="20"/>
  <c r="BD219" i="20"/>
  <c r="BK219" i="20"/>
  <c r="BL219" i="20" s="1"/>
  <c r="BR219" i="20"/>
  <c r="BS219" i="20"/>
  <c r="BY219" i="20"/>
  <c r="BZ219" i="20" s="1"/>
  <c r="CF219" i="20"/>
  <c r="CG219" i="20" s="1"/>
  <c r="CN219" i="20"/>
  <c r="CO219" i="20" s="1"/>
  <c r="CP219" i="20"/>
  <c r="CQ219" i="20"/>
  <c r="CR219" i="20"/>
  <c r="CS219" i="20"/>
  <c r="Q220" i="20"/>
  <c r="R220" i="20"/>
  <c r="Z220" i="20"/>
  <c r="AA220" i="20" s="1"/>
  <c r="AH220" i="20"/>
  <c r="AI220" i="20" s="1"/>
  <c r="AO220" i="20"/>
  <c r="AP220" i="20" s="1"/>
  <c r="AV220" i="20"/>
  <c r="AW220" i="20"/>
  <c r="BC220" i="20"/>
  <c r="BD220" i="20" s="1"/>
  <c r="BK220" i="20"/>
  <c r="BL220" i="20"/>
  <c r="BR220" i="20"/>
  <c r="BS220" i="20" s="1"/>
  <c r="BY220" i="20"/>
  <c r="BZ220" i="20"/>
  <c r="CF220" i="20"/>
  <c r="CG220" i="20" s="1"/>
  <c r="CN220" i="20"/>
  <c r="CT220" i="20" s="1"/>
  <c r="CU220" i="20" s="1"/>
  <c r="CP220" i="20"/>
  <c r="CQ220" i="20"/>
  <c r="CR220" i="20"/>
  <c r="CS220" i="20"/>
  <c r="I221" i="20"/>
  <c r="J221" i="20" s="1"/>
  <c r="Q221" i="20"/>
  <c r="R221" i="20"/>
  <c r="Z221" i="20"/>
  <c r="AA221" i="20" s="1"/>
  <c r="AH221" i="20"/>
  <c r="AI221" i="20" s="1"/>
  <c r="AO221" i="20"/>
  <c r="AP221" i="20" s="1"/>
  <c r="AV221" i="20"/>
  <c r="AW221" i="20"/>
  <c r="BC221" i="20"/>
  <c r="BD221" i="20" s="1"/>
  <c r="BK221" i="20"/>
  <c r="BL221" i="20"/>
  <c r="BR221" i="20"/>
  <c r="BS221" i="20" s="1"/>
  <c r="BY221" i="20"/>
  <c r="BZ221" i="20"/>
  <c r="CF221" i="20"/>
  <c r="CG221" i="20" s="1"/>
  <c r="CN221" i="20"/>
  <c r="CT221" i="20" s="1"/>
  <c r="CU221" i="20" s="1"/>
  <c r="CP221" i="20"/>
  <c r="CQ221" i="20"/>
  <c r="CR221" i="20"/>
  <c r="CS221" i="20"/>
  <c r="I222" i="20"/>
  <c r="J222" i="20" s="1"/>
  <c r="Q222" i="20"/>
  <c r="R222" i="20"/>
  <c r="Z222" i="20"/>
  <c r="AA222" i="20" s="1"/>
  <c r="AH222" i="20"/>
  <c r="AI222" i="20" s="1"/>
  <c r="AN222" i="20"/>
  <c r="AO222" i="20" s="1"/>
  <c r="AP222" i="20"/>
  <c r="AV222" i="20"/>
  <c r="AW222" i="20" s="1"/>
  <c r="BC222" i="20"/>
  <c r="BD222" i="20"/>
  <c r="BK222" i="20"/>
  <c r="BL222" i="20" s="1"/>
  <c r="BR222" i="20"/>
  <c r="BS222" i="20"/>
  <c r="BY222" i="20"/>
  <c r="BZ222" i="20" s="1"/>
  <c r="CF222" i="20"/>
  <c r="CG222" i="20"/>
  <c r="CN222" i="20"/>
  <c r="CP222" i="20"/>
  <c r="CQ222" i="20"/>
  <c r="CR222" i="20"/>
  <c r="CS222" i="20"/>
  <c r="I223" i="20"/>
  <c r="J223" i="20"/>
  <c r="Q223" i="20"/>
  <c r="R223" i="20" s="1"/>
  <c r="Z223" i="20"/>
  <c r="AA223" i="20"/>
  <c r="AH223" i="20"/>
  <c r="AI223" i="20" s="1"/>
  <c r="AO223" i="20"/>
  <c r="AP223" i="20"/>
  <c r="AU223" i="20"/>
  <c r="BC223" i="20"/>
  <c r="BD223" i="20"/>
  <c r="BK223" i="20"/>
  <c r="BL223" i="20" s="1"/>
  <c r="BR223" i="20"/>
  <c r="BS223" i="20" s="1"/>
  <c r="BY223" i="20"/>
  <c r="BZ223" i="20" s="1"/>
  <c r="CF223" i="20"/>
  <c r="CG223" i="20"/>
  <c r="CN223" i="20"/>
  <c r="CO223" i="20" s="1"/>
  <c r="CP223" i="20"/>
  <c r="CQ223" i="20"/>
  <c r="CR223" i="20"/>
  <c r="I224" i="20"/>
  <c r="Q224" i="20"/>
  <c r="Z224" i="20"/>
  <c r="AH224" i="20"/>
  <c r="AO224" i="20"/>
  <c r="AV224" i="20"/>
  <c r="AW224" i="20" s="1"/>
  <c r="BC224" i="20"/>
  <c r="BD224" i="20"/>
  <c r="BK224" i="20"/>
  <c r="BL224" i="20" s="1"/>
  <c r="BR224" i="20"/>
  <c r="BS224" i="20"/>
  <c r="BY224" i="20"/>
  <c r="BZ224" i="20" s="1"/>
  <c r="CF224" i="20"/>
  <c r="CG224" i="20"/>
  <c r="CN224" i="20"/>
  <c r="CP224" i="20"/>
  <c r="CQ224" i="20"/>
  <c r="CR224" i="20"/>
  <c r="CS224" i="20"/>
  <c r="I225" i="20"/>
  <c r="J225" i="20"/>
  <c r="Q225" i="20"/>
  <c r="R225" i="20" s="1"/>
  <c r="Z225" i="20"/>
  <c r="AA225" i="20"/>
  <c r="AH225" i="20"/>
  <c r="AI225" i="20" s="1"/>
  <c r="AO225" i="20"/>
  <c r="AP225" i="20"/>
  <c r="AV225" i="20"/>
  <c r="AW225" i="20" s="1"/>
  <c r="BC225" i="20"/>
  <c r="BD225" i="20"/>
  <c r="BK225" i="20"/>
  <c r="BL225" i="20" s="1"/>
  <c r="BR225" i="20"/>
  <c r="BS225" i="20"/>
  <c r="BY225" i="20"/>
  <c r="BZ225" i="20" s="1"/>
  <c r="CF225" i="20"/>
  <c r="CG225" i="20"/>
  <c r="CN225" i="20"/>
  <c r="CP225" i="20"/>
  <c r="CQ225" i="20"/>
  <c r="CR225" i="20"/>
  <c r="CS225" i="20"/>
  <c r="I226" i="20"/>
  <c r="J226" i="20"/>
  <c r="Q226" i="20"/>
  <c r="R226" i="20" s="1"/>
  <c r="Z226" i="20"/>
  <c r="AA226" i="20"/>
  <c r="AH226" i="20"/>
  <c r="AI226" i="20" s="1"/>
  <c r="AO226" i="20"/>
  <c r="AP226" i="20"/>
  <c r="AV226" i="20"/>
  <c r="AW226" i="20" s="1"/>
  <c r="BC226" i="20"/>
  <c r="BD226" i="20"/>
  <c r="BK226" i="20"/>
  <c r="BL226" i="20" s="1"/>
  <c r="BR226" i="20"/>
  <c r="BS226" i="20"/>
  <c r="BY226" i="20"/>
  <c r="BZ226" i="20" s="1"/>
  <c r="CF226" i="20"/>
  <c r="CG226" i="20"/>
  <c r="CN226" i="20"/>
  <c r="CP226" i="20"/>
  <c r="CQ226" i="20"/>
  <c r="CR226" i="20"/>
  <c r="CS226" i="20"/>
  <c r="I227" i="20"/>
  <c r="J227" i="20"/>
  <c r="Q227" i="20"/>
  <c r="R227" i="20" s="1"/>
  <c r="Z227" i="20"/>
  <c r="AA227" i="20"/>
  <c r="AH227" i="20"/>
  <c r="AI227" i="20" s="1"/>
  <c r="AO227" i="20"/>
  <c r="AP227" i="20"/>
  <c r="AV227" i="20"/>
  <c r="AW227" i="20" s="1"/>
  <c r="BC227" i="20"/>
  <c r="BD227" i="20"/>
  <c r="BK227" i="20"/>
  <c r="BL227" i="20" s="1"/>
  <c r="BR227" i="20"/>
  <c r="BS227" i="20"/>
  <c r="BY227" i="20"/>
  <c r="BZ227" i="20" s="1"/>
  <c r="CF227" i="20"/>
  <c r="CG227" i="20"/>
  <c r="CN227" i="20"/>
  <c r="CP227" i="20"/>
  <c r="CQ227" i="20"/>
  <c r="CR227" i="20"/>
  <c r="CS227" i="20"/>
  <c r="I228" i="20"/>
  <c r="J228" i="20"/>
  <c r="Q228" i="20"/>
  <c r="R228" i="20" s="1"/>
  <c r="Z228" i="20"/>
  <c r="AA228" i="20"/>
  <c r="AH228" i="20"/>
  <c r="AI228" i="20" s="1"/>
  <c r="AO228" i="20"/>
  <c r="AP228" i="20"/>
  <c r="AV228" i="20"/>
  <c r="AW228" i="20" s="1"/>
  <c r="BC228" i="20"/>
  <c r="BD228" i="20"/>
  <c r="BK228" i="20"/>
  <c r="BL228" i="20" s="1"/>
  <c r="BR228" i="20"/>
  <c r="BS228" i="20"/>
  <c r="BY228" i="20"/>
  <c r="BZ228" i="20" s="1"/>
  <c r="CF228" i="20"/>
  <c r="CG228" i="20"/>
  <c r="CN228" i="20"/>
  <c r="CP228" i="20"/>
  <c r="CQ228" i="20"/>
  <c r="CR228" i="20"/>
  <c r="CS228" i="20"/>
  <c r="I229" i="20"/>
  <c r="J229" i="20"/>
  <c r="Q229" i="20"/>
  <c r="R229" i="20" s="1"/>
  <c r="Z229" i="20"/>
  <c r="AA229" i="20"/>
  <c r="AH229" i="20"/>
  <c r="AI229" i="20" s="1"/>
  <c r="AO229" i="20"/>
  <c r="AP229" i="20"/>
  <c r="AV229" i="20"/>
  <c r="AW229" i="20" s="1"/>
  <c r="BC229" i="20"/>
  <c r="BD229" i="20"/>
  <c r="BK229" i="20"/>
  <c r="BL229" i="20" s="1"/>
  <c r="BR229" i="20"/>
  <c r="BS229" i="20"/>
  <c r="BY229" i="20"/>
  <c r="BZ229" i="20" s="1"/>
  <c r="CF229" i="20"/>
  <c r="CG229" i="20"/>
  <c r="CN229" i="20"/>
  <c r="CP229" i="20"/>
  <c r="CQ229" i="20"/>
  <c r="CR229" i="20"/>
  <c r="CS229" i="20"/>
  <c r="I230" i="20"/>
  <c r="J230" i="20"/>
  <c r="Q230" i="20"/>
  <c r="R230" i="20" s="1"/>
  <c r="Z230" i="20"/>
  <c r="AA230" i="20"/>
  <c r="AH230" i="20"/>
  <c r="AI230" i="20" s="1"/>
  <c r="AO230" i="20"/>
  <c r="AP230" i="20"/>
  <c r="AV230" i="20"/>
  <c r="AW230" i="20" s="1"/>
  <c r="BC230" i="20"/>
  <c r="BD230" i="20"/>
  <c r="BK230" i="20"/>
  <c r="BL230" i="20" s="1"/>
  <c r="BR230" i="20"/>
  <c r="BS230" i="20"/>
  <c r="BY230" i="20"/>
  <c r="BZ230" i="20" s="1"/>
  <c r="CF230" i="20"/>
  <c r="CG230" i="20"/>
  <c r="CN230" i="20"/>
  <c r="CP230" i="20"/>
  <c r="CQ230" i="20"/>
  <c r="CR230" i="20"/>
  <c r="CS230" i="20"/>
  <c r="I231" i="20"/>
  <c r="J231" i="20"/>
  <c r="Q231" i="20"/>
  <c r="R231" i="20" s="1"/>
  <c r="Z231" i="20"/>
  <c r="AA231" i="20"/>
  <c r="AH231" i="20"/>
  <c r="AI231" i="20" s="1"/>
  <c r="AO231" i="20"/>
  <c r="AP231" i="20"/>
  <c r="AV231" i="20"/>
  <c r="AW231" i="20" s="1"/>
  <c r="BC231" i="20"/>
  <c r="BD231" i="20"/>
  <c r="BK231" i="20"/>
  <c r="BL231" i="20" s="1"/>
  <c r="BR231" i="20"/>
  <c r="BS231" i="20"/>
  <c r="BY231" i="20"/>
  <c r="BZ231" i="20" s="1"/>
  <c r="CF231" i="20"/>
  <c r="CG231" i="20"/>
  <c r="CN231" i="20"/>
  <c r="CP231" i="20"/>
  <c r="CQ231" i="20"/>
  <c r="CR231" i="20"/>
  <c r="CS231" i="20"/>
  <c r="I232" i="20"/>
  <c r="J232" i="20"/>
  <c r="Q232" i="20"/>
  <c r="R232" i="20" s="1"/>
  <c r="Z232" i="20"/>
  <c r="AA232" i="20"/>
  <c r="AH232" i="20"/>
  <c r="AI232" i="20" s="1"/>
  <c r="AO232" i="20"/>
  <c r="AP232" i="20"/>
  <c r="AV232" i="20"/>
  <c r="AW232" i="20" s="1"/>
  <c r="BC232" i="20"/>
  <c r="BD232" i="20"/>
  <c r="BK232" i="20"/>
  <c r="BL232" i="20" s="1"/>
  <c r="BR232" i="20"/>
  <c r="BS232" i="20"/>
  <c r="BY232" i="20"/>
  <c r="BZ232" i="20" s="1"/>
  <c r="CF232" i="20"/>
  <c r="CG232" i="20"/>
  <c r="CN232" i="20"/>
  <c r="CP232" i="20"/>
  <c r="CQ232" i="20"/>
  <c r="CR232" i="20"/>
  <c r="CS232" i="20"/>
  <c r="I233" i="20"/>
  <c r="J233" i="20"/>
  <c r="Q233" i="20"/>
  <c r="R233" i="20" s="1"/>
  <c r="Z233" i="20"/>
  <c r="AA233" i="20"/>
  <c r="AH233" i="20"/>
  <c r="AI233" i="20" s="1"/>
  <c r="AO233" i="20"/>
  <c r="AP233" i="20"/>
  <c r="AV233" i="20"/>
  <c r="AW233" i="20" s="1"/>
  <c r="BC233" i="20"/>
  <c r="BD233" i="20"/>
  <c r="BK233" i="20"/>
  <c r="BL233" i="20" s="1"/>
  <c r="BR233" i="20"/>
  <c r="BS233" i="20"/>
  <c r="BY233" i="20"/>
  <c r="BZ233" i="20" s="1"/>
  <c r="CF233" i="20"/>
  <c r="CG233" i="20"/>
  <c r="CN233" i="20"/>
  <c r="CP233" i="20"/>
  <c r="CQ233" i="20"/>
  <c r="CR233" i="20"/>
  <c r="CS233" i="20"/>
  <c r="I234" i="20"/>
  <c r="J234" i="20"/>
  <c r="Q234" i="20"/>
  <c r="R234" i="20" s="1"/>
  <c r="Z234" i="20"/>
  <c r="AA234" i="20"/>
  <c r="AH234" i="20"/>
  <c r="AI234" i="20" s="1"/>
  <c r="AO234" i="20"/>
  <c r="AP234" i="20"/>
  <c r="AV234" i="20"/>
  <c r="AW234" i="20" s="1"/>
  <c r="BC234" i="20"/>
  <c r="BD234" i="20"/>
  <c r="BK234" i="20"/>
  <c r="BL234" i="20" s="1"/>
  <c r="BR234" i="20"/>
  <c r="BS234" i="20"/>
  <c r="BY234" i="20"/>
  <c r="BZ234" i="20" s="1"/>
  <c r="CF234" i="20"/>
  <c r="CG234" i="20"/>
  <c r="CN234" i="20"/>
  <c r="CP234" i="20"/>
  <c r="CQ234" i="20"/>
  <c r="CR234" i="20"/>
  <c r="CS234" i="20"/>
  <c r="I235" i="20"/>
  <c r="J235" i="20"/>
  <c r="Q235" i="20"/>
  <c r="R235" i="20" s="1"/>
  <c r="Z235" i="20"/>
  <c r="AA235" i="20"/>
  <c r="AH235" i="20"/>
  <c r="AI235" i="20" s="1"/>
  <c r="AO235" i="20"/>
  <c r="AP235" i="20"/>
  <c r="AV235" i="20"/>
  <c r="AW235" i="20" s="1"/>
  <c r="BC235" i="20"/>
  <c r="BD235" i="20"/>
  <c r="BK235" i="20"/>
  <c r="BL235" i="20" s="1"/>
  <c r="BR235" i="20"/>
  <c r="BS235" i="20"/>
  <c r="BY235" i="20"/>
  <c r="BZ235" i="20" s="1"/>
  <c r="CF235" i="20"/>
  <c r="CG235" i="20"/>
  <c r="CN235" i="20"/>
  <c r="CP235" i="20"/>
  <c r="CQ235" i="20"/>
  <c r="CR235" i="20"/>
  <c r="CS235" i="20"/>
  <c r="I236" i="20"/>
  <c r="J236" i="20"/>
  <c r="Q236" i="20"/>
  <c r="R236" i="20" s="1"/>
  <c r="Z236" i="20"/>
  <c r="AA236" i="20"/>
  <c r="AH236" i="20"/>
  <c r="AI236" i="20" s="1"/>
  <c r="AO236" i="20"/>
  <c r="AP236" i="20"/>
  <c r="AV236" i="20"/>
  <c r="AW236" i="20" s="1"/>
  <c r="BC236" i="20"/>
  <c r="BD236" i="20"/>
  <c r="BK236" i="20"/>
  <c r="BL236" i="20" s="1"/>
  <c r="BR236" i="20"/>
  <c r="BS236" i="20"/>
  <c r="BY236" i="20"/>
  <c r="BZ236" i="20" s="1"/>
  <c r="CF236" i="20"/>
  <c r="CG236" i="20"/>
  <c r="CN236" i="20"/>
  <c r="CP236" i="20"/>
  <c r="CQ236" i="20"/>
  <c r="CR236" i="20"/>
  <c r="CS236" i="20"/>
  <c r="I237" i="20"/>
  <c r="J237" i="20"/>
  <c r="Q237" i="20"/>
  <c r="R237" i="20" s="1"/>
  <c r="Z237" i="20"/>
  <c r="AA237" i="20"/>
  <c r="AH237" i="20"/>
  <c r="AI237" i="20" s="1"/>
  <c r="AO237" i="20"/>
  <c r="AP237" i="20"/>
  <c r="AV237" i="20"/>
  <c r="AW237" i="20" s="1"/>
  <c r="BC237" i="20"/>
  <c r="BD237" i="20"/>
  <c r="BK237" i="20"/>
  <c r="BL237" i="20" s="1"/>
  <c r="BR237" i="20"/>
  <c r="BS237" i="20"/>
  <c r="BY237" i="20"/>
  <c r="BZ237" i="20" s="1"/>
  <c r="CF237" i="20"/>
  <c r="CG237" i="20"/>
  <c r="CN237" i="20"/>
  <c r="CP237" i="20"/>
  <c r="CQ237" i="20"/>
  <c r="CR237" i="20"/>
  <c r="CS237" i="20"/>
  <c r="I238" i="20"/>
  <c r="J238" i="20"/>
  <c r="Q238" i="20"/>
  <c r="R238" i="20" s="1"/>
  <c r="Z238" i="20"/>
  <c r="AA238" i="20"/>
  <c r="AH238" i="20"/>
  <c r="AI238" i="20" s="1"/>
  <c r="AO238" i="20"/>
  <c r="AP238" i="20"/>
  <c r="AV238" i="20"/>
  <c r="AW238" i="20" s="1"/>
  <c r="BC238" i="20"/>
  <c r="BD238" i="20"/>
  <c r="BK238" i="20"/>
  <c r="BL238" i="20" s="1"/>
  <c r="BR238" i="20"/>
  <c r="BS238" i="20"/>
  <c r="BY238" i="20"/>
  <c r="BZ238" i="20" s="1"/>
  <c r="CF238" i="20"/>
  <c r="CG238" i="20"/>
  <c r="CN238" i="20"/>
  <c r="CP238" i="20"/>
  <c r="CQ238" i="20"/>
  <c r="CR238" i="20"/>
  <c r="CS238" i="20"/>
  <c r="I239" i="20"/>
  <c r="J239" i="20"/>
  <c r="Q239" i="20"/>
  <c r="R239" i="20" s="1"/>
  <c r="Z239" i="20"/>
  <c r="AA239" i="20"/>
  <c r="AH239" i="20"/>
  <c r="AI239" i="20" s="1"/>
  <c r="AO239" i="20"/>
  <c r="AP239" i="20"/>
  <c r="AV239" i="20"/>
  <c r="AW239" i="20" s="1"/>
  <c r="BC239" i="20"/>
  <c r="BD239" i="20"/>
  <c r="BK239" i="20"/>
  <c r="BL239" i="20" s="1"/>
  <c r="BR239" i="20"/>
  <c r="BS239" i="20"/>
  <c r="BY239" i="20"/>
  <c r="BZ239" i="20" s="1"/>
  <c r="CF239" i="20"/>
  <c r="CG239" i="20"/>
  <c r="CN239" i="20"/>
  <c r="CP239" i="20"/>
  <c r="CQ239" i="20"/>
  <c r="CR239" i="20"/>
  <c r="CS239" i="20"/>
  <c r="I240" i="20"/>
  <c r="J240" i="20"/>
  <c r="Q240" i="20"/>
  <c r="R240" i="20" s="1"/>
  <c r="Z240" i="20"/>
  <c r="AA240" i="20"/>
  <c r="AH240" i="20"/>
  <c r="AI240" i="20" s="1"/>
  <c r="AO240" i="20"/>
  <c r="AP240" i="20"/>
  <c r="AV240" i="20"/>
  <c r="AW240" i="20" s="1"/>
  <c r="BC240" i="20"/>
  <c r="BD240" i="20"/>
  <c r="BK240" i="20"/>
  <c r="BL240" i="20" s="1"/>
  <c r="BR240" i="20"/>
  <c r="BS240" i="20"/>
  <c r="BY240" i="20"/>
  <c r="BZ240" i="20" s="1"/>
  <c r="CF240" i="20"/>
  <c r="CG240" i="20"/>
  <c r="CN240" i="20"/>
  <c r="CP240" i="20"/>
  <c r="CQ240" i="20"/>
  <c r="CR240" i="20"/>
  <c r="CS240" i="20"/>
  <c r="I241" i="20"/>
  <c r="J241" i="20"/>
  <c r="Q241" i="20"/>
  <c r="R241" i="20" s="1"/>
  <c r="Z241" i="20"/>
  <c r="AA241" i="20"/>
  <c r="AH241" i="20"/>
  <c r="AI241" i="20" s="1"/>
  <c r="AO241" i="20"/>
  <c r="AP241" i="20"/>
  <c r="AV241" i="20"/>
  <c r="AW241" i="20" s="1"/>
  <c r="BC241" i="20"/>
  <c r="BD241" i="20"/>
  <c r="BK241" i="20"/>
  <c r="BL241" i="20" s="1"/>
  <c r="BR241" i="20"/>
  <c r="BS241" i="20"/>
  <c r="BY241" i="20"/>
  <c r="BZ241" i="20" s="1"/>
  <c r="CF241" i="20"/>
  <c r="CG241" i="20"/>
  <c r="CN241" i="20"/>
  <c r="CP241" i="20"/>
  <c r="CQ241" i="20"/>
  <c r="CR241" i="20"/>
  <c r="CS241" i="20"/>
  <c r="I242" i="20"/>
  <c r="J242" i="20"/>
  <c r="Q242" i="20"/>
  <c r="R242" i="20" s="1"/>
  <c r="Z242" i="20"/>
  <c r="AA242" i="20"/>
  <c r="AH242" i="20"/>
  <c r="AI242" i="20" s="1"/>
  <c r="AO242" i="20"/>
  <c r="AP242" i="20"/>
  <c r="AV242" i="20"/>
  <c r="AW242" i="20" s="1"/>
  <c r="BC242" i="20"/>
  <c r="BD242" i="20"/>
  <c r="BK242" i="20"/>
  <c r="BL242" i="20" s="1"/>
  <c r="BR242" i="20"/>
  <c r="BS242" i="20"/>
  <c r="BY242" i="20"/>
  <c r="BZ242" i="20" s="1"/>
  <c r="CF242" i="20"/>
  <c r="CG242" i="20"/>
  <c r="CN242" i="20"/>
  <c r="CP242" i="20"/>
  <c r="CQ242" i="20"/>
  <c r="CR242" i="20"/>
  <c r="CS242" i="20"/>
  <c r="I243" i="20"/>
  <c r="J243" i="20"/>
  <c r="Q243" i="20"/>
  <c r="R243" i="20" s="1"/>
  <c r="Z243" i="20"/>
  <c r="AA243" i="20"/>
  <c r="AH243" i="20"/>
  <c r="AI243" i="20" s="1"/>
  <c r="AO243" i="20"/>
  <c r="AP243" i="20"/>
  <c r="AV243" i="20"/>
  <c r="AW243" i="20" s="1"/>
  <c r="BC243" i="20"/>
  <c r="BD243" i="20"/>
  <c r="BK243" i="20"/>
  <c r="BL243" i="20" s="1"/>
  <c r="BR243" i="20"/>
  <c r="BS243" i="20"/>
  <c r="BY243" i="20"/>
  <c r="BZ243" i="20" s="1"/>
  <c r="CF243" i="20"/>
  <c r="CG243" i="20"/>
  <c r="CN243" i="20"/>
  <c r="CP243" i="20"/>
  <c r="CQ243" i="20"/>
  <c r="CR243" i="20"/>
  <c r="CS243" i="20"/>
  <c r="I244" i="20"/>
  <c r="J244" i="20"/>
  <c r="Q244" i="20"/>
  <c r="R244" i="20" s="1"/>
  <c r="Z244" i="20"/>
  <c r="AA244" i="20"/>
  <c r="AH244" i="20"/>
  <c r="AI244" i="20" s="1"/>
  <c r="AO244" i="20"/>
  <c r="AP244" i="20"/>
  <c r="AV244" i="20"/>
  <c r="AW244" i="20" s="1"/>
  <c r="BC244" i="20"/>
  <c r="BD244" i="20"/>
  <c r="BK244" i="20"/>
  <c r="BL244" i="20" s="1"/>
  <c r="BR244" i="20"/>
  <c r="BS244" i="20"/>
  <c r="BY244" i="20"/>
  <c r="BZ244" i="20" s="1"/>
  <c r="CF244" i="20"/>
  <c r="CG244" i="20"/>
  <c r="CN244" i="20"/>
  <c r="CP244" i="20"/>
  <c r="CQ244" i="20"/>
  <c r="CR244" i="20"/>
  <c r="CS244" i="20"/>
  <c r="I245" i="20"/>
  <c r="J245" i="20"/>
  <c r="Q245" i="20"/>
  <c r="R245" i="20" s="1"/>
  <c r="Z245" i="20"/>
  <c r="AA245" i="20"/>
  <c r="AH245" i="20"/>
  <c r="AI245" i="20" s="1"/>
  <c r="AO245" i="20"/>
  <c r="AP245" i="20"/>
  <c r="AV245" i="20"/>
  <c r="AW245" i="20" s="1"/>
  <c r="BC245" i="20"/>
  <c r="BD245" i="20"/>
  <c r="BK245" i="20"/>
  <c r="BL245" i="20" s="1"/>
  <c r="BR245" i="20"/>
  <c r="BS245" i="20"/>
  <c r="BY245" i="20"/>
  <c r="BZ245" i="20" s="1"/>
  <c r="CF245" i="20"/>
  <c r="CG245" i="20"/>
  <c r="CN245" i="20"/>
  <c r="CP245" i="20"/>
  <c r="CQ245" i="20"/>
  <c r="CR245" i="20"/>
  <c r="CS245" i="20"/>
  <c r="I246" i="20"/>
  <c r="J246" i="20"/>
  <c r="Q246" i="20"/>
  <c r="R246" i="20" s="1"/>
  <c r="Z246" i="20"/>
  <c r="AA246" i="20"/>
  <c r="AH246" i="20"/>
  <c r="AI246" i="20" s="1"/>
  <c r="AO246" i="20"/>
  <c r="AP246" i="20"/>
  <c r="AV246" i="20"/>
  <c r="AW246" i="20" s="1"/>
  <c r="BC246" i="20"/>
  <c r="BD246" i="20"/>
  <c r="BK246" i="20"/>
  <c r="BL246" i="20" s="1"/>
  <c r="BR246" i="20"/>
  <c r="BS246" i="20"/>
  <c r="BY246" i="20"/>
  <c r="BZ246" i="20" s="1"/>
  <c r="CF246" i="20"/>
  <c r="CG246" i="20"/>
  <c r="CN246" i="20"/>
  <c r="CP246" i="20"/>
  <c r="CQ246" i="20"/>
  <c r="CR246" i="20"/>
  <c r="CS246" i="20"/>
  <c r="Q247" i="20"/>
  <c r="R247" i="20"/>
  <c r="Z247" i="20"/>
  <c r="AA247" i="20" s="1"/>
  <c r="AH247" i="20"/>
  <c r="AI247" i="20"/>
  <c r="AO247" i="20"/>
  <c r="AP247" i="20" s="1"/>
  <c r="AV247" i="20"/>
  <c r="AW247" i="20"/>
  <c r="BC247" i="20"/>
  <c r="BD247" i="20" s="1"/>
  <c r="BK247" i="20"/>
  <c r="BL247" i="20"/>
  <c r="BR247" i="20"/>
  <c r="BS247" i="20" s="1"/>
  <c r="BY247" i="20"/>
  <c r="BZ247" i="20"/>
  <c r="CF247" i="20"/>
  <c r="CG247" i="20" s="1"/>
  <c r="CN247" i="20"/>
  <c r="CO247" i="20"/>
  <c r="CV247" i="20" s="1"/>
  <c r="CP247" i="20"/>
  <c r="CQ247" i="20"/>
  <c r="CR247" i="20"/>
  <c r="CS247" i="20"/>
  <c r="I248" i="20"/>
  <c r="J248" i="20" s="1"/>
  <c r="Q248" i="20"/>
  <c r="R248" i="20"/>
  <c r="Z248" i="20"/>
  <c r="AA248" i="20" s="1"/>
  <c r="AH248" i="20"/>
  <c r="AI248" i="20"/>
  <c r="AO248" i="20"/>
  <c r="AP248" i="20" s="1"/>
  <c r="AV248" i="20"/>
  <c r="AW248" i="20"/>
  <c r="BC248" i="20"/>
  <c r="BD248" i="20" s="1"/>
  <c r="BK248" i="20"/>
  <c r="BL248" i="20"/>
  <c r="BR248" i="20"/>
  <c r="BS248" i="20" s="1"/>
  <c r="BY248" i="20"/>
  <c r="BZ248" i="20"/>
  <c r="CF248" i="20"/>
  <c r="CG248" i="20" s="1"/>
  <c r="CN248" i="20"/>
  <c r="CO248" i="20"/>
  <c r="CP248" i="20"/>
  <c r="CQ248" i="20"/>
  <c r="CR248" i="20"/>
  <c r="CS248" i="20"/>
  <c r="I249" i="20"/>
  <c r="J249" i="20" s="1"/>
  <c r="Q249" i="20"/>
  <c r="R249" i="20"/>
  <c r="Z249" i="20"/>
  <c r="AA249" i="20" s="1"/>
  <c r="AH249" i="20"/>
  <c r="AI249" i="20"/>
  <c r="AO249" i="20"/>
  <c r="AP249" i="20" s="1"/>
  <c r="AV249" i="20"/>
  <c r="AW249" i="20"/>
  <c r="BC249" i="20"/>
  <c r="BD249" i="20" s="1"/>
  <c r="BK249" i="20"/>
  <c r="BL249" i="20"/>
  <c r="BR249" i="20"/>
  <c r="BS249" i="20" s="1"/>
  <c r="BY249" i="20"/>
  <c r="BZ249" i="20"/>
  <c r="CF249" i="20"/>
  <c r="CG249" i="20" s="1"/>
  <c r="CN249" i="20"/>
  <c r="CO249" i="20"/>
  <c r="CV249" i="20" s="1"/>
  <c r="CP249" i="20"/>
  <c r="CQ249" i="20"/>
  <c r="CR249" i="20"/>
  <c r="CS249" i="20"/>
  <c r="I250" i="20"/>
  <c r="J250" i="20" s="1"/>
  <c r="Q250" i="20"/>
  <c r="R250" i="20"/>
  <c r="Z250" i="20"/>
  <c r="AA250" i="20" s="1"/>
  <c r="AH250" i="20"/>
  <c r="AI250" i="20"/>
  <c r="AO250" i="20"/>
  <c r="AP250" i="20" s="1"/>
  <c r="AV250" i="20"/>
  <c r="AW250" i="20"/>
  <c r="BC250" i="20"/>
  <c r="BD250" i="20" s="1"/>
  <c r="BK250" i="20"/>
  <c r="BL250" i="20"/>
  <c r="BR250" i="20"/>
  <c r="BS250" i="20" s="1"/>
  <c r="BY250" i="20"/>
  <c r="BZ250" i="20"/>
  <c r="CF250" i="20"/>
  <c r="CG250" i="20" s="1"/>
  <c r="CN250" i="20"/>
  <c r="CO250" i="20"/>
  <c r="CV250" i="20" s="1"/>
  <c r="CP250" i="20"/>
  <c r="CQ250" i="20"/>
  <c r="CR250" i="20"/>
  <c r="CS250" i="20"/>
  <c r="I251" i="20"/>
  <c r="J251" i="20" s="1"/>
  <c r="Q251" i="20"/>
  <c r="R251" i="20"/>
  <c r="Z251" i="20"/>
  <c r="AA251" i="20" s="1"/>
  <c r="AH251" i="20"/>
  <c r="AI251" i="20"/>
  <c r="AO251" i="20"/>
  <c r="AP251" i="20" s="1"/>
  <c r="AV251" i="20"/>
  <c r="AW251" i="20"/>
  <c r="BC251" i="20"/>
  <c r="BD251" i="20" s="1"/>
  <c r="BK251" i="20"/>
  <c r="BL251" i="20"/>
  <c r="BR251" i="20"/>
  <c r="BS251" i="20" s="1"/>
  <c r="BY251" i="20"/>
  <c r="BZ251" i="20"/>
  <c r="CF251" i="20"/>
  <c r="CG251" i="20" s="1"/>
  <c r="CN251" i="20"/>
  <c r="CO251" i="20"/>
  <c r="CV251" i="20" s="1"/>
  <c r="CP251" i="20"/>
  <c r="CQ251" i="20"/>
  <c r="CR251" i="20"/>
  <c r="CS251" i="20"/>
  <c r="I252" i="20"/>
  <c r="J252" i="20" s="1"/>
  <c r="Q252" i="20"/>
  <c r="R252" i="20"/>
  <c r="Z252" i="20"/>
  <c r="AA252" i="20" s="1"/>
  <c r="AH252" i="20"/>
  <c r="AI252" i="20"/>
  <c r="AO252" i="20"/>
  <c r="AP252" i="20" s="1"/>
  <c r="AV252" i="20"/>
  <c r="AW252" i="20"/>
  <c r="BC252" i="20"/>
  <c r="BD252" i="20" s="1"/>
  <c r="BK252" i="20"/>
  <c r="BL252" i="20"/>
  <c r="BR252" i="20"/>
  <c r="BS252" i="20" s="1"/>
  <c r="BY252" i="20"/>
  <c r="BZ252" i="20"/>
  <c r="CF252" i="20"/>
  <c r="CG252" i="20" s="1"/>
  <c r="CN252" i="20"/>
  <c r="CO252" i="20"/>
  <c r="CV252" i="20" s="1"/>
  <c r="CP252" i="20"/>
  <c r="CQ252" i="20"/>
  <c r="CR252" i="20"/>
  <c r="CS252" i="20"/>
  <c r="I253" i="20"/>
  <c r="J253" i="20" s="1"/>
  <c r="Q253" i="20"/>
  <c r="R253" i="20"/>
  <c r="Z253" i="20"/>
  <c r="AA253" i="20" s="1"/>
  <c r="AH253" i="20"/>
  <c r="AI253" i="20"/>
  <c r="AO253" i="20"/>
  <c r="AP253" i="20" s="1"/>
  <c r="AV253" i="20"/>
  <c r="AW253" i="20"/>
  <c r="BC253" i="20"/>
  <c r="BD253" i="20" s="1"/>
  <c r="BK253" i="20"/>
  <c r="BL253" i="20"/>
  <c r="BR253" i="20"/>
  <c r="BS253" i="20" s="1"/>
  <c r="BY253" i="20"/>
  <c r="BZ253" i="20"/>
  <c r="CF253" i="20"/>
  <c r="CG253" i="20" s="1"/>
  <c r="CN253" i="20"/>
  <c r="CO253" i="20"/>
  <c r="CP253" i="20"/>
  <c r="CQ253" i="20"/>
  <c r="CR253" i="20"/>
  <c r="CS253" i="20"/>
  <c r="I254" i="20"/>
  <c r="J254" i="20" s="1"/>
  <c r="Q254" i="20"/>
  <c r="R254" i="20"/>
  <c r="Z254" i="20"/>
  <c r="AA254" i="20" s="1"/>
  <c r="AH254" i="20"/>
  <c r="AI254" i="20"/>
  <c r="AO254" i="20"/>
  <c r="AP254" i="20" s="1"/>
  <c r="AV254" i="20"/>
  <c r="AW254" i="20"/>
  <c r="BC254" i="20"/>
  <c r="BD254" i="20" s="1"/>
  <c r="CV254" i="20" s="1"/>
  <c r="BE254" i="20"/>
  <c r="CP254" i="20" s="1"/>
  <c r="BK254" i="20"/>
  <c r="BL254" i="20"/>
  <c r="BR254" i="20"/>
  <c r="BS254" i="20"/>
  <c r="BY254" i="20"/>
  <c r="BZ254" i="20"/>
  <c r="CF254" i="20"/>
  <c r="CG254" i="20"/>
  <c r="CN254" i="20"/>
  <c r="CO254" i="20"/>
  <c r="CQ254" i="20"/>
  <c r="CR254" i="20"/>
  <c r="CS254" i="20"/>
  <c r="I255" i="20"/>
  <c r="J255" i="20"/>
  <c r="Q255" i="20"/>
  <c r="R255" i="20"/>
  <c r="Z255" i="20"/>
  <c r="AA255" i="20"/>
  <c r="AH255" i="20"/>
  <c r="AI255" i="20"/>
  <c r="AO255" i="20"/>
  <c r="AP255" i="20"/>
  <c r="AV255" i="20"/>
  <c r="AW255" i="20"/>
  <c r="BC255" i="20"/>
  <c r="BD255" i="20"/>
  <c r="BK255" i="20"/>
  <c r="BL255" i="20"/>
  <c r="BR255" i="20"/>
  <c r="BS255" i="20"/>
  <c r="BY255" i="20"/>
  <c r="BZ255" i="20"/>
  <c r="CF255" i="20"/>
  <c r="CG255" i="20"/>
  <c r="CN255" i="20"/>
  <c r="CT255" i="20" s="1"/>
  <c r="CU255" i="20" s="1"/>
  <c r="CO255" i="20"/>
  <c r="CV255" i="20" s="1"/>
  <c r="CP255" i="20"/>
  <c r="CQ255" i="20"/>
  <c r="CR255" i="20"/>
  <c r="CS255" i="20"/>
  <c r="I256" i="20"/>
  <c r="J256" i="20"/>
  <c r="Q256" i="20"/>
  <c r="R256" i="20"/>
  <c r="Z256" i="20"/>
  <c r="AA256" i="20"/>
  <c r="AH256" i="20"/>
  <c r="AI256" i="20"/>
  <c r="AO256" i="20"/>
  <c r="AP256" i="20"/>
  <c r="AV256" i="20"/>
  <c r="AW256" i="20"/>
  <c r="BC256" i="20"/>
  <c r="BD256" i="20"/>
  <c r="BK256" i="20"/>
  <c r="BL256" i="20"/>
  <c r="BR256" i="20"/>
  <c r="BS256" i="20"/>
  <c r="BY256" i="20"/>
  <c r="BZ256" i="20"/>
  <c r="CF256" i="20"/>
  <c r="CG256" i="20"/>
  <c r="CN256" i="20"/>
  <c r="CT256" i="20" s="1"/>
  <c r="CU256" i="20" s="1"/>
  <c r="CO256" i="20"/>
  <c r="CP256" i="20"/>
  <c r="CQ256" i="20"/>
  <c r="CR256" i="20"/>
  <c r="CS256" i="20"/>
  <c r="CV256" i="20"/>
  <c r="CW256" i="20"/>
  <c r="CN257" i="20"/>
  <c r="CO257" i="20"/>
  <c r="CV257" i="20" s="1"/>
  <c r="CP257" i="20"/>
  <c r="CQ257" i="20"/>
  <c r="CR257" i="20"/>
  <c r="CS257" i="20"/>
  <c r="CT257" i="20"/>
  <c r="CW257" i="20" s="1"/>
  <c r="CU257" i="20"/>
  <c r="CN258" i="20"/>
  <c r="CT258" i="20" s="1"/>
  <c r="CU258" i="20" s="1"/>
  <c r="CO258" i="20"/>
  <c r="CP258" i="20"/>
  <c r="CQ258" i="20"/>
  <c r="CR258" i="20"/>
  <c r="CS258" i="20"/>
  <c r="CV258" i="20"/>
  <c r="CW258" i="20"/>
  <c r="I259" i="20"/>
  <c r="J259" i="20"/>
  <c r="Q259" i="20"/>
  <c r="R259" i="20"/>
  <c r="Z259" i="20"/>
  <c r="AA259" i="20"/>
  <c r="AH259" i="20"/>
  <c r="AI259" i="20"/>
  <c r="AO259" i="20"/>
  <c r="AP259" i="20"/>
  <c r="AV259" i="20"/>
  <c r="AW259" i="20"/>
  <c r="BC259" i="20"/>
  <c r="BD259" i="20"/>
  <c r="BK259" i="20"/>
  <c r="BL259" i="20"/>
  <c r="BR259" i="20"/>
  <c r="BS259" i="20"/>
  <c r="BY259" i="20"/>
  <c r="BZ259" i="20"/>
  <c r="CF259" i="20"/>
  <c r="CG259" i="20"/>
  <c r="CM259" i="20"/>
  <c r="CS259" i="20" s="1"/>
  <c r="CN259" i="20"/>
  <c r="CP259" i="20"/>
  <c r="CQ259" i="20"/>
  <c r="CR259" i="20"/>
  <c r="I260" i="20"/>
  <c r="J260" i="20"/>
  <c r="Q260" i="20"/>
  <c r="R260" i="20" s="1"/>
  <c r="Z260" i="20"/>
  <c r="AA260" i="20"/>
  <c r="AH260" i="20"/>
  <c r="AI260" i="20" s="1"/>
  <c r="AO260" i="20"/>
  <c r="AP260" i="20"/>
  <c r="AV260" i="20"/>
  <c r="AW260" i="20" s="1"/>
  <c r="BC260" i="20"/>
  <c r="BD260" i="20"/>
  <c r="BK260" i="20"/>
  <c r="BL260" i="20" s="1"/>
  <c r="BR260" i="20"/>
  <c r="BS260" i="20"/>
  <c r="BY260" i="20"/>
  <c r="BZ260" i="20" s="1"/>
  <c r="CF260" i="20"/>
  <c r="CG260" i="20"/>
  <c r="CN260" i="20"/>
  <c r="CP260" i="20"/>
  <c r="CQ260" i="20"/>
  <c r="CR260" i="20"/>
  <c r="CS260" i="20"/>
  <c r="I261" i="20"/>
  <c r="J261" i="20"/>
  <c r="Q261" i="20"/>
  <c r="R261" i="20" s="1"/>
  <c r="Z261" i="20"/>
  <c r="AA261" i="20"/>
  <c r="AH261" i="20"/>
  <c r="AI261" i="20" s="1"/>
  <c r="AO261" i="20"/>
  <c r="AP261" i="20"/>
  <c r="AV261" i="20"/>
  <c r="AW261" i="20" s="1"/>
  <c r="BC261" i="20"/>
  <c r="BD261" i="20"/>
  <c r="BK261" i="20"/>
  <c r="BL261" i="20" s="1"/>
  <c r="BQ261" i="20"/>
  <c r="BR261" i="20"/>
  <c r="BS261" i="20"/>
  <c r="BY261" i="20"/>
  <c r="BZ261" i="20"/>
  <c r="CF261" i="20"/>
  <c r="CT261" i="20" s="1"/>
  <c r="CG261" i="20"/>
  <c r="CN261" i="20"/>
  <c r="CO261" i="20"/>
  <c r="CP261" i="20"/>
  <c r="CQ261" i="20"/>
  <c r="CR261" i="20"/>
  <c r="CS261" i="20"/>
  <c r="I262" i="20"/>
  <c r="J262" i="20"/>
  <c r="Q262" i="20"/>
  <c r="R262" i="20"/>
  <c r="Z262" i="20"/>
  <c r="AA262" i="20"/>
  <c r="AH262" i="20"/>
  <c r="AI262" i="20"/>
  <c r="AO262" i="20"/>
  <c r="AP262" i="20"/>
  <c r="AV262" i="20"/>
  <c r="AW262" i="20"/>
  <c r="BC262" i="20"/>
  <c r="BD262" i="20"/>
  <c r="BK262" i="20"/>
  <c r="BL262" i="20"/>
  <c r="BR262" i="20"/>
  <c r="BS262" i="20"/>
  <c r="BY262" i="20"/>
  <c r="BZ262" i="20"/>
  <c r="CF262" i="20"/>
  <c r="CG262" i="20"/>
  <c r="CN262" i="20"/>
  <c r="CO262" i="20"/>
  <c r="CV262" i="20" s="1"/>
  <c r="CP262" i="20"/>
  <c r="CQ262" i="20"/>
  <c r="CR262" i="20"/>
  <c r="CS262" i="20"/>
  <c r="CT262" i="20"/>
  <c r="CU262" i="20"/>
  <c r="I263" i="20"/>
  <c r="J263" i="20"/>
  <c r="Q263" i="20"/>
  <c r="R263" i="20"/>
  <c r="Z263" i="20"/>
  <c r="AA263" i="20"/>
  <c r="AH263" i="20"/>
  <c r="AI263" i="20"/>
  <c r="AO263" i="20"/>
  <c r="AP263" i="20"/>
  <c r="AV263" i="20"/>
  <c r="AW263" i="20"/>
  <c r="BC263" i="20"/>
  <c r="BD263" i="20"/>
  <c r="BK263" i="20"/>
  <c r="BL263" i="20"/>
  <c r="BR263" i="20"/>
  <c r="BS263" i="20"/>
  <c r="BX263" i="20"/>
  <c r="BY263" i="20"/>
  <c r="BZ263" i="20"/>
  <c r="CF263" i="20"/>
  <c r="CG263" i="20" s="1"/>
  <c r="CN263" i="20"/>
  <c r="CO263" i="20"/>
  <c r="CP263" i="20"/>
  <c r="CQ263" i="20"/>
  <c r="CR263" i="20"/>
  <c r="CS263" i="20"/>
  <c r="I264" i="20"/>
  <c r="J264" i="20" s="1"/>
  <c r="Q264" i="20"/>
  <c r="R264" i="20"/>
  <c r="Z264" i="20"/>
  <c r="AA264" i="20" s="1"/>
  <c r="AH264" i="20"/>
  <c r="AI264" i="20"/>
  <c r="AO264" i="20"/>
  <c r="AP264" i="20" s="1"/>
  <c r="AV264" i="20"/>
  <c r="AW264" i="20"/>
  <c r="BC264" i="20"/>
  <c r="BD264" i="20" s="1"/>
  <c r="BK264" i="20"/>
  <c r="BL264" i="20"/>
  <c r="BR264" i="20"/>
  <c r="BS264" i="20" s="1"/>
  <c r="BY264" i="20"/>
  <c r="BZ264" i="20"/>
  <c r="CF264" i="20"/>
  <c r="CG264" i="20" s="1"/>
  <c r="CN264" i="20"/>
  <c r="CO264" i="20"/>
  <c r="CP264" i="20"/>
  <c r="CQ264" i="20"/>
  <c r="CR264" i="20"/>
  <c r="CS264" i="20"/>
  <c r="I265" i="20"/>
  <c r="J265" i="20" s="1"/>
  <c r="Q265" i="20"/>
  <c r="R265" i="20"/>
  <c r="Z265" i="20"/>
  <c r="AA265" i="20" s="1"/>
  <c r="AH265" i="20"/>
  <c r="AI265" i="20"/>
  <c r="AO265" i="20"/>
  <c r="AP265" i="20" s="1"/>
  <c r="AV265" i="20"/>
  <c r="AW265" i="20"/>
  <c r="BC265" i="20"/>
  <c r="BD265" i="20" s="1"/>
  <c r="BK265" i="20"/>
  <c r="BL265" i="20"/>
  <c r="BR265" i="20"/>
  <c r="BS265" i="20" s="1"/>
  <c r="BY265" i="20"/>
  <c r="BZ265" i="20"/>
  <c r="CF265" i="20"/>
  <c r="CG265" i="20" s="1"/>
  <c r="CN265" i="20"/>
  <c r="CO265" i="20"/>
  <c r="CP265" i="20"/>
  <c r="CQ265" i="20"/>
  <c r="CR265" i="20"/>
  <c r="CS265" i="20"/>
  <c r="I266" i="20"/>
  <c r="J266" i="20" s="1"/>
  <c r="Q266" i="20"/>
  <c r="R266" i="20"/>
  <c r="Z266" i="20"/>
  <c r="AA266" i="20" s="1"/>
  <c r="AH266" i="20"/>
  <c r="AI266" i="20"/>
  <c r="AO266" i="20"/>
  <c r="AP266" i="20" s="1"/>
  <c r="AV266" i="20"/>
  <c r="AW266" i="20"/>
  <c r="BC266" i="20"/>
  <c r="BD266" i="20" s="1"/>
  <c r="BK266" i="20"/>
  <c r="BL266" i="20"/>
  <c r="BR266" i="20"/>
  <c r="BS266" i="20" s="1"/>
  <c r="BY266" i="20"/>
  <c r="BZ266" i="20"/>
  <c r="CF266" i="20"/>
  <c r="CG266" i="20" s="1"/>
  <c r="CN266" i="20"/>
  <c r="CO266" i="20"/>
  <c r="CP266" i="20"/>
  <c r="CQ266" i="20"/>
  <c r="CR266" i="20"/>
  <c r="CS266" i="20"/>
  <c r="I267" i="20"/>
  <c r="J267" i="20" s="1"/>
  <c r="Q267" i="20"/>
  <c r="R267" i="20"/>
  <c r="Z267" i="20"/>
  <c r="AA267" i="20" s="1"/>
  <c r="AH267" i="20"/>
  <c r="AI267" i="20"/>
  <c r="AO267" i="20"/>
  <c r="AP267" i="20" s="1"/>
  <c r="AV267" i="20"/>
  <c r="AW267" i="20"/>
  <c r="BC267" i="20"/>
  <c r="BD267" i="20" s="1"/>
  <c r="BK267" i="20"/>
  <c r="BL267" i="20"/>
  <c r="BR267" i="20"/>
  <c r="BS267" i="20" s="1"/>
  <c r="BY267" i="20"/>
  <c r="BZ267" i="20"/>
  <c r="CF267" i="20"/>
  <c r="CG267" i="20" s="1"/>
  <c r="CN267" i="20"/>
  <c r="CO267" i="20"/>
  <c r="CP267" i="20"/>
  <c r="CQ267" i="20"/>
  <c r="CR267" i="20"/>
  <c r="CS267" i="20"/>
  <c r="I268" i="20"/>
  <c r="J268" i="20" s="1"/>
  <c r="Q268" i="20"/>
  <c r="R268" i="20"/>
  <c r="Z268" i="20"/>
  <c r="AA268" i="20" s="1"/>
  <c r="AH268" i="20"/>
  <c r="AI268" i="20"/>
  <c r="AO268" i="20"/>
  <c r="AP268" i="20" s="1"/>
  <c r="AV268" i="20"/>
  <c r="AW268" i="20"/>
  <c r="BC268" i="20"/>
  <c r="BD268" i="20" s="1"/>
  <c r="BK268" i="20"/>
  <c r="BL268" i="20"/>
  <c r="BR268" i="20"/>
  <c r="BS268" i="20" s="1"/>
  <c r="BY268" i="20"/>
  <c r="BZ268" i="20"/>
  <c r="CF268" i="20"/>
  <c r="CG268" i="20" s="1"/>
  <c r="CN268" i="20"/>
  <c r="CO268" i="20"/>
  <c r="CP268" i="20"/>
  <c r="CQ268" i="20"/>
  <c r="CR268" i="20"/>
  <c r="CS268" i="20"/>
  <c r="I269" i="20"/>
  <c r="J269" i="20" s="1"/>
  <c r="Q269" i="20"/>
  <c r="R269" i="20"/>
  <c r="Z269" i="20"/>
  <c r="AA269" i="20" s="1"/>
  <c r="AH269" i="20"/>
  <c r="AI269" i="20"/>
  <c r="AO269" i="20"/>
  <c r="AP269" i="20" s="1"/>
  <c r="AV269" i="20"/>
  <c r="AW269" i="20"/>
  <c r="BC269" i="20"/>
  <c r="BD269" i="20" s="1"/>
  <c r="BK269" i="20"/>
  <c r="BL269" i="20"/>
  <c r="BR269" i="20"/>
  <c r="BS269" i="20" s="1"/>
  <c r="BY269" i="20"/>
  <c r="BZ269" i="20"/>
  <c r="CF269" i="20"/>
  <c r="CG269" i="20" s="1"/>
  <c r="CN269" i="20"/>
  <c r="CO269" i="20"/>
  <c r="CP269" i="20"/>
  <c r="CQ269" i="20"/>
  <c r="CR269" i="20"/>
  <c r="CS269" i="20"/>
  <c r="I270" i="20"/>
  <c r="J270" i="20" s="1"/>
  <c r="Q270" i="20"/>
  <c r="R270" i="20"/>
  <c r="Z270" i="20"/>
  <c r="AA270" i="20" s="1"/>
  <c r="AH270" i="20"/>
  <c r="AI270" i="20"/>
  <c r="AO270" i="20"/>
  <c r="AP270" i="20" s="1"/>
  <c r="AV270" i="20"/>
  <c r="AW270" i="20"/>
  <c r="BC270" i="20"/>
  <c r="BD270" i="20" s="1"/>
  <c r="BK270" i="20"/>
  <c r="BL270" i="20"/>
  <c r="BQ270" i="20"/>
  <c r="BR270" i="20" s="1"/>
  <c r="BS270" i="20" s="1"/>
  <c r="BY270" i="20"/>
  <c r="BZ270" i="20"/>
  <c r="CF270" i="20"/>
  <c r="CG270" i="20"/>
  <c r="CN270" i="20"/>
  <c r="CO270" i="20"/>
  <c r="CP270" i="20"/>
  <c r="CQ270" i="20"/>
  <c r="CR270" i="20"/>
  <c r="CS270" i="20"/>
  <c r="CV270" i="20"/>
  <c r="I271" i="20"/>
  <c r="J271" i="20"/>
  <c r="Q271" i="20"/>
  <c r="R271" i="20" s="1"/>
  <c r="Z271" i="20"/>
  <c r="AA271" i="20"/>
  <c r="AH271" i="20"/>
  <c r="AI271" i="20" s="1"/>
  <c r="AO271" i="20"/>
  <c r="AP271" i="20"/>
  <c r="AV271" i="20"/>
  <c r="AW271" i="20" s="1"/>
  <c r="BC271" i="20"/>
  <c r="BD271" i="20"/>
  <c r="BK271" i="20"/>
  <c r="BL271" i="20" s="1"/>
  <c r="BR271" i="20"/>
  <c r="BS271" i="20"/>
  <c r="BY271" i="20"/>
  <c r="BZ271" i="20" s="1"/>
  <c r="CF271" i="20"/>
  <c r="CG271" i="20"/>
  <c r="CN271" i="20"/>
  <c r="CT271" i="20" s="1"/>
  <c r="CU271" i="20" s="1"/>
  <c r="CP271" i="20"/>
  <c r="CQ271" i="20"/>
  <c r="CR271" i="20"/>
  <c r="CS271" i="20"/>
  <c r="I272" i="20"/>
  <c r="J272" i="20"/>
  <c r="Q272" i="20"/>
  <c r="R272" i="20"/>
  <c r="Z272" i="20"/>
  <c r="AA272" i="20"/>
  <c r="AB272" i="20"/>
  <c r="CP272" i="20" s="1"/>
  <c r="AH272" i="20"/>
  <c r="AI272" i="20" s="1"/>
  <c r="AO272" i="20"/>
  <c r="AP272" i="20"/>
  <c r="AV272" i="20"/>
  <c r="AW272" i="20" s="1"/>
  <c r="BC272" i="20"/>
  <c r="BD272" i="20"/>
  <c r="BK272" i="20"/>
  <c r="BL272" i="20" s="1"/>
  <c r="BR272" i="20"/>
  <c r="BS272" i="20"/>
  <c r="BY272" i="20"/>
  <c r="BZ272" i="20" s="1"/>
  <c r="CF272" i="20"/>
  <c r="CG272" i="20"/>
  <c r="CN272" i="20"/>
  <c r="CQ272" i="20"/>
  <c r="CR272" i="20"/>
  <c r="CS272" i="20"/>
  <c r="I273" i="20"/>
  <c r="J273" i="20"/>
  <c r="Q273" i="20"/>
  <c r="R273" i="20" s="1"/>
  <c r="Z273" i="20"/>
  <c r="AA273" i="20"/>
  <c r="AH273" i="20"/>
  <c r="AI273" i="20" s="1"/>
  <c r="AO273" i="20"/>
  <c r="AP273" i="20"/>
  <c r="AV273" i="20"/>
  <c r="AW273" i="20" s="1"/>
  <c r="BC273" i="20"/>
  <c r="BD273" i="20"/>
  <c r="BK273" i="20"/>
  <c r="BL273" i="20" s="1"/>
  <c r="BR273" i="20"/>
  <c r="BS273" i="20"/>
  <c r="BY273" i="20"/>
  <c r="BZ273" i="20" s="1"/>
  <c r="CF273" i="20"/>
  <c r="CG273" i="20"/>
  <c r="CN273" i="20"/>
  <c r="CP273" i="20"/>
  <c r="CQ273" i="20"/>
  <c r="CR273" i="20"/>
  <c r="CS273" i="20"/>
  <c r="I274" i="20"/>
  <c r="J274" i="20"/>
  <c r="Q274" i="20"/>
  <c r="R274" i="20" s="1"/>
  <c r="Z274" i="20"/>
  <c r="AA274" i="20"/>
  <c r="AH274" i="20"/>
  <c r="AI274" i="20" s="1"/>
  <c r="AO274" i="20"/>
  <c r="AP274" i="20"/>
  <c r="AV274" i="20"/>
  <c r="AW274" i="20" s="1"/>
  <c r="BC274" i="20"/>
  <c r="BD274" i="20"/>
  <c r="BK274" i="20"/>
  <c r="BL274" i="20" s="1"/>
  <c r="BR274" i="20"/>
  <c r="BS274" i="20"/>
  <c r="BY274" i="20"/>
  <c r="BZ274" i="20" s="1"/>
  <c r="CF274" i="20"/>
  <c r="CG274" i="20"/>
  <c r="CN274" i="20"/>
  <c r="CP274" i="20"/>
  <c r="CQ274" i="20"/>
  <c r="CR274" i="20"/>
  <c r="CS274" i="20"/>
  <c r="I275" i="20"/>
  <c r="J275" i="20"/>
  <c r="Q275" i="20"/>
  <c r="R275" i="20" s="1"/>
  <c r="Z275" i="20"/>
  <c r="AA275" i="20"/>
  <c r="AH275" i="20"/>
  <c r="AI275" i="20" s="1"/>
  <c r="AO275" i="20"/>
  <c r="AP275" i="20"/>
  <c r="AV275" i="20"/>
  <c r="AW275" i="20" s="1"/>
  <c r="BC275" i="20"/>
  <c r="BD275" i="20"/>
  <c r="BK275" i="20"/>
  <c r="BL275" i="20" s="1"/>
  <c r="BR275" i="20"/>
  <c r="BS275" i="20"/>
  <c r="BY275" i="20"/>
  <c r="BZ275" i="20" s="1"/>
  <c r="CF275" i="20"/>
  <c r="CG275" i="20"/>
  <c r="CN275" i="20"/>
  <c r="CP275" i="20"/>
  <c r="CQ275" i="20"/>
  <c r="CR275" i="20"/>
  <c r="CS275" i="20"/>
  <c r="I276" i="20"/>
  <c r="J276" i="20"/>
  <c r="Q276" i="20"/>
  <c r="R276" i="20" s="1"/>
  <c r="Z276" i="20"/>
  <c r="AA276" i="20"/>
  <c r="AH276" i="20"/>
  <c r="AI276" i="20" s="1"/>
  <c r="AO276" i="20"/>
  <c r="AP276" i="20"/>
  <c r="AV276" i="20"/>
  <c r="AW276" i="20" s="1"/>
  <c r="BC276" i="20"/>
  <c r="BD276" i="20"/>
  <c r="BK276" i="20"/>
  <c r="BL276" i="20" s="1"/>
  <c r="BR276" i="20"/>
  <c r="BS276" i="20"/>
  <c r="BY276" i="20"/>
  <c r="BZ276" i="20" s="1"/>
  <c r="CF276" i="20"/>
  <c r="CG276" i="20"/>
  <c r="CN276" i="20"/>
  <c r="CP276" i="20"/>
  <c r="CQ276" i="20"/>
  <c r="CR276" i="20"/>
  <c r="CS276" i="20"/>
  <c r="I277" i="20"/>
  <c r="J277" i="20"/>
  <c r="Q277" i="20"/>
  <c r="R277" i="20" s="1"/>
  <c r="Z277" i="20"/>
  <c r="AA277" i="20"/>
  <c r="AH277" i="20"/>
  <c r="AI277" i="20" s="1"/>
  <c r="AO277" i="20"/>
  <c r="AP277" i="20"/>
  <c r="AV277" i="20"/>
  <c r="AW277" i="20" s="1"/>
  <c r="BC277" i="20"/>
  <c r="BD277" i="20"/>
  <c r="BK277" i="20"/>
  <c r="BL277" i="20" s="1"/>
  <c r="BR277" i="20"/>
  <c r="BS277" i="20"/>
  <c r="BY277" i="20"/>
  <c r="BZ277" i="20" s="1"/>
  <c r="CF277" i="20"/>
  <c r="CG277" i="20"/>
  <c r="CN277" i="20"/>
  <c r="CP277" i="20"/>
  <c r="CQ277" i="20"/>
  <c r="CR277" i="20"/>
  <c r="CS277" i="20"/>
  <c r="I278" i="20"/>
  <c r="J278" i="20"/>
  <c r="Q278" i="20"/>
  <c r="R278" i="20" s="1"/>
  <c r="Z278" i="20"/>
  <c r="AA278" i="20"/>
  <c r="AH278" i="20"/>
  <c r="AI278" i="20" s="1"/>
  <c r="AO278" i="20"/>
  <c r="AP278" i="20"/>
  <c r="AV278" i="20"/>
  <c r="AW278" i="20" s="1"/>
  <c r="BC278" i="20"/>
  <c r="BD278" i="20"/>
  <c r="BK278" i="20"/>
  <c r="BL278" i="20" s="1"/>
  <c r="BR278" i="20"/>
  <c r="BS278" i="20"/>
  <c r="BY278" i="20"/>
  <c r="BZ278" i="20" s="1"/>
  <c r="CF278" i="20"/>
  <c r="CG278" i="20"/>
  <c r="CN278" i="20"/>
  <c r="CP278" i="20"/>
  <c r="CQ278" i="20"/>
  <c r="CR278" i="20"/>
  <c r="CS278" i="20"/>
  <c r="I279" i="20"/>
  <c r="J279" i="20"/>
  <c r="Q279" i="20"/>
  <c r="R279" i="20" s="1"/>
  <c r="Z279" i="20"/>
  <c r="AA279" i="20"/>
  <c r="AH279" i="20"/>
  <c r="AI279" i="20" s="1"/>
  <c r="AO279" i="20"/>
  <c r="AP279" i="20"/>
  <c r="AV279" i="20"/>
  <c r="AW279" i="20" s="1"/>
  <c r="BC279" i="20"/>
  <c r="BD279" i="20"/>
  <c r="BK279" i="20"/>
  <c r="BL279" i="20" s="1"/>
  <c r="BR279" i="20"/>
  <c r="BS279" i="20"/>
  <c r="BY279" i="20"/>
  <c r="BZ279" i="20" s="1"/>
  <c r="CF279" i="20"/>
  <c r="CG279" i="20"/>
  <c r="CN279" i="20"/>
  <c r="CP279" i="20"/>
  <c r="CQ279" i="20"/>
  <c r="CR279" i="20"/>
  <c r="CS279" i="20"/>
  <c r="I280" i="20"/>
  <c r="J280" i="20"/>
  <c r="Q280" i="20"/>
  <c r="R280" i="20" s="1"/>
  <c r="Z280" i="20"/>
  <c r="AA280" i="20"/>
  <c r="AH280" i="20"/>
  <c r="AI280" i="20" s="1"/>
  <c r="AO280" i="20"/>
  <c r="AP280" i="20"/>
  <c r="AV280" i="20"/>
  <c r="AW280" i="20" s="1"/>
  <c r="BC280" i="20"/>
  <c r="BD280" i="20"/>
  <c r="BK280" i="20"/>
  <c r="BL280" i="20" s="1"/>
  <c r="BR280" i="20"/>
  <c r="BS280" i="20"/>
  <c r="BY280" i="20"/>
  <c r="BZ280" i="20" s="1"/>
  <c r="CF280" i="20"/>
  <c r="CG280" i="20"/>
  <c r="CN280" i="20"/>
  <c r="CP280" i="20"/>
  <c r="CQ280" i="20"/>
  <c r="CR280" i="20"/>
  <c r="CS280" i="20"/>
  <c r="I281" i="20"/>
  <c r="J281" i="20"/>
  <c r="Q281" i="20"/>
  <c r="R281" i="20" s="1"/>
  <c r="Z281" i="20"/>
  <c r="AA281" i="20"/>
  <c r="AH281" i="20"/>
  <c r="AI281" i="20" s="1"/>
  <c r="AO281" i="20"/>
  <c r="AP281" i="20"/>
  <c r="AV281" i="20"/>
  <c r="AW281" i="20" s="1"/>
  <c r="BC281" i="20"/>
  <c r="BD281" i="20"/>
  <c r="BK281" i="20"/>
  <c r="BL281" i="20" s="1"/>
  <c r="BR281" i="20"/>
  <c r="BS281" i="20"/>
  <c r="BY281" i="20"/>
  <c r="BZ281" i="20" s="1"/>
  <c r="CF281" i="20"/>
  <c r="CG281" i="20"/>
  <c r="CN281" i="20"/>
  <c r="CP281" i="20"/>
  <c r="CQ281" i="20"/>
  <c r="CR281" i="20"/>
  <c r="CS281" i="20"/>
  <c r="I282" i="20"/>
  <c r="J282" i="20"/>
  <c r="Q282" i="20"/>
  <c r="R282" i="20" s="1"/>
  <c r="Z282" i="20"/>
  <c r="AA282" i="20"/>
  <c r="AH282" i="20"/>
  <c r="AI282" i="20" s="1"/>
  <c r="AO282" i="20"/>
  <c r="AP282" i="20"/>
  <c r="AV282" i="20"/>
  <c r="AW282" i="20" s="1"/>
  <c r="BC282" i="20"/>
  <c r="BD282" i="20"/>
  <c r="BK282" i="20"/>
  <c r="BL282" i="20" s="1"/>
  <c r="BR282" i="20"/>
  <c r="BS282" i="20"/>
  <c r="BY282" i="20"/>
  <c r="BZ282" i="20" s="1"/>
  <c r="CF282" i="20"/>
  <c r="CG282" i="20"/>
  <c r="CN282" i="20"/>
  <c r="CP282" i="20"/>
  <c r="CQ282" i="20"/>
  <c r="CR282" i="20"/>
  <c r="CS282" i="20"/>
  <c r="I283" i="20"/>
  <c r="J283" i="20"/>
  <c r="Q283" i="20"/>
  <c r="R283" i="20" s="1"/>
  <c r="Z283" i="20"/>
  <c r="AA283" i="20"/>
  <c r="AH283" i="20"/>
  <c r="AI283" i="20" s="1"/>
  <c r="AO283" i="20"/>
  <c r="AP283" i="20"/>
  <c r="AV283" i="20"/>
  <c r="AW283" i="20" s="1"/>
  <c r="BC283" i="20"/>
  <c r="BD283" i="20"/>
  <c r="BK283" i="20"/>
  <c r="BL283" i="20" s="1"/>
  <c r="BR283" i="20"/>
  <c r="BS283" i="20"/>
  <c r="BY283" i="20"/>
  <c r="BZ283" i="20" s="1"/>
  <c r="CF283" i="20"/>
  <c r="CG283" i="20"/>
  <c r="CN283" i="20"/>
  <c r="CP283" i="20"/>
  <c r="CQ283" i="20"/>
  <c r="CR283" i="20"/>
  <c r="CS283" i="20"/>
  <c r="I284" i="20"/>
  <c r="J284" i="20"/>
  <c r="Q284" i="20"/>
  <c r="R284" i="20" s="1"/>
  <c r="Z284" i="20"/>
  <c r="AA284" i="20"/>
  <c r="AH284" i="20"/>
  <c r="AI284" i="20" s="1"/>
  <c r="AO284" i="20"/>
  <c r="AP284" i="20"/>
  <c r="AV284" i="20"/>
  <c r="AW284" i="20" s="1"/>
  <c r="BC284" i="20"/>
  <c r="BD284" i="20"/>
  <c r="BK284" i="20"/>
  <c r="BL284" i="20" s="1"/>
  <c r="BR284" i="20"/>
  <c r="BS284" i="20"/>
  <c r="BY284" i="20"/>
  <c r="BZ284" i="20" s="1"/>
  <c r="CF284" i="20"/>
  <c r="CG284" i="20"/>
  <c r="CN284" i="20"/>
  <c r="CP284" i="20"/>
  <c r="CQ284" i="20"/>
  <c r="CR284" i="20"/>
  <c r="CS284" i="20"/>
  <c r="I285" i="20"/>
  <c r="J285" i="20"/>
  <c r="Q285" i="20"/>
  <c r="R285" i="20" s="1"/>
  <c r="Z285" i="20"/>
  <c r="AA285" i="20"/>
  <c r="AH285" i="20"/>
  <c r="AI285" i="20" s="1"/>
  <c r="AO285" i="20"/>
  <c r="AP285" i="20"/>
  <c r="AV285" i="20"/>
  <c r="AW285" i="20" s="1"/>
  <c r="BC285" i="20"/>
  <c r="BD285" i="20"/>
  <c r="BK285" i="20"/>
  <c r="BL285" i="20" s="1"/>
  <c r="BR285" i="20"/>
  <c r="BS285" i="20"/>
  <c r="BY285" i="20"/>
  <c r="BZ285" i="20" s="1"/>
  <c r="CF285" i="20"/>
  <c r="CG285" i="20"/>
  <c r="CN285" i="20"/>
  <c r="CP285" i="20"/>
  <c r="CQ285" i="20"/>
  <c r="CR285" i="20"/>
  <c r="CS285" i="20"/>
  <c r="I286" i="20"/>
  <c r="J286" i="20"/>
  <c r="Q286" i="20"/>
  <c r="R286" i="20" s="1"/>
  <c r="Z286" i="20"/>
  <c r="AA286" i="20"/>
  <c r="AH286" i="20"/>
  <c r="AI286" i="20" s="1"/>
  <c r="AO286" i="20"/>
  <c r="AP286" i="20"/>
  <c r="AV286" i="20"/>
  <c r="AW286" i="20" s="1"/>
  <c r="BC286" i="20"/>
  <c r="BD286" i="20"/>
  <c r="BK286" i="20"/>
  <c r="BL286" i="20" s="1"/>
  <c r="BR286" i="20"/>
  <c r="BS286" i="20"/>
  <c r="BY286" i="20"/>
  <c r="BZ286" i="20" s="1"/>
  <c r="CF286" i="20"/>
  <c r="CG286" i="20"/>
  <c r="CN286" i="20"/>
  <c r="CP286" i="20"/>
  <c r="CQ286" i="20"/>
  <c r="CR286" i="20"/>
  <c r="CS286" i="20"/>
  <c r="I287" i="20"/>
  <c r="Q287" i="20"/>
  <c r="Z287" i="20"/>
  <c r="AH287" i="20"/>
  <c r="AO287" i="20"/>
  <c r="AV287" i="20"/>
  <c r="AW287" i="20"/>
  <c r="BC287" i="20"/>
  <c r="BD287" i="20"/>
  <c r="BK287" i="20"/>
  <c r="BL287" i="20"/>
  <c r="BR287" i="20"/>
  <c r="BS287" i="20"/>
  <c r="BY287" i="20"/>
  <c r="BZ287" i="20"/>
  <c r="CF287" i="20"/>
  <c r="CG287" i="20"/>
  <c r="CN287" i="20"/>
  <c r="CO287" i="20"/>
  <c r="CP287" i="20"/>
  <c r="CQ287" i="20"/>
  <c r="CR287" i="20"/>
  <c r="CS287" i="20"/>
  <c r="CV287" i="20"/>
  <c r="I288" i="20"/>
  <c r="J288" i="20"/>
  <c r="Q288" i="20"/>
  <c r="R288" i="20" s="1"/>
  <c r="Z288" i="20"/>
  <c r="AA288" i="20"/>
  <c r="AH288" i="20"/>
  <c r="AI288" i="20" s="1"/>
  <c r="AO288" i="20"/>
  <c r="AP288" i="20"/>
  <c r="AV288" i="20"/>
  <c r="AW288" i="20" s="1"/>
  <c r="BC288" i="20"/>
  <c r="BD288" i="20"/>
  <c r="BK288" i="20"/>
  <c r="BL288" i="20" s="1"/>
  <c r="BR288" i="20"/>
  <c r="BS288" i="20"/>
  <c r="BY288" i="20"/>
  <c r="BZ288" i="20" s="1"/>
  <c r="CF288" i="20"/>
  <c r="CG288" i="20"/>
  <c r="CN288" i="20"/>
  <c r="CT288" i="20" s="1"/>
  <c r="CU288" i="20" s="1"/>
  <c r="CP288" i="20"/>
  <c r="CQ288" i="20"/>
  <c r="CR288" i="20"/>
  <c r="CS288" i="20"/>
  <c r="I289" i="20"/>
  <c r="Q289" i="20"/>
  <c r="Z289" i="20"/>
  <c r="AH289" i="20"/>
  <c r="AO289" i="20"/>
  <c r="AV289" i="20"/>
  <c r="BC289" i="20"/>
  <c r="BK289" i="20"/>
  <c r="BL289" i="20" s="1"/>
  <c r="BR289" i="20"/>
  <c r="BS289" i="20"/>
  <c r="BY289" i="20"/>
  <c r="BZ289" i="20" s="1"/>
  <c r="CF289" i="20"/>
  <c r="CG289" i="20"/>
  <c r="CN289" i="20"/>
  <c r="CP289" i="20"/>
  <c r="CQ289" i="20"/>
  <c r="CR289" i="20"/>
  <c r="CS289" i="20"/>
  <c r="I290" i="20"/>
  <c r="J290" i="20"/>
  <c r="Q290" i="20"/>
  <c r="R290" i="20" s="1"/>
  <c r="Z290" i="20"/>
  <c r="AA290" i="20"/>
  <c r="AH290" i="20"/>
  <c r="AI290" i="20" s="1"/>
  <c r="AO290" i="20"/>
  <c r="AP290" i="20"/>
  <c r="AV290" i="20"/>
  <c r="AW290" i="20" s="1"/>
  <c r="BC290" i="20"/>
  <c r="BD290" i="20"/>
  <c r="BK290" i="20"/>
  <c r="BL290" i="20" s="1"/>
  <c r="BR290" i="20"/>
  <c r="BS290" i="20"/>
  <c r="BY290" i="20"/>
  <c r="BZ290" i="20" s="1"/>
  <c r="CF290" i="20"/>
  <c r="CG290" i="20"/>
  <c r="CN290" i="20"/>
  <c r="CP290" i="20"/>
  <c r="CQ290" i="20"/>
  <c r="CR290" i="20"/>
  <c r="CS290" i="20"/>
  <c r="I291" i="20"/>
  <c r="J291" i="20"/>
  <c r="Q291" i="20"/>
  <c r="R291" i="20" s="1"/>
  <c r="Z291" i="20"/>
  <c r="AA291" i="20"/>
  <c r="AH291" i="20"/>
  <c r="AI291" i="20" s="1"/>
  <c r="AO291" i="20"/>
  <c r="AP291" i="20"/>
  <c r="AV291" i="20"/>
  <c r="AW291" i="20" s="1"/>
  <c r="BC291" i="20"/>
  <c r="BD291" i="20"/>
  <c r="BK291" i="20"/>
  <c r="BL291" i="20" s="1"/>
  <c r="BR291" i="20"/>
  <c r="BS291" i="20"/>
  <c r="BY291" i="20"/>
  <c r="BZ291" i="20" s="1"/>
  <c r="CF291" i="20"/>
  <c r="CG291" i="20"/>
  <c r="CN291" i="20"/>
  <c r="CP291" i="20"/>
  <c r="CQ291" i="20"/>
  <c r="CR291" i="20"/>
  <c r="CS291" i="20"/>
  <c r="I292" i="20"/>
  <c r="J292" i="20"/>
  <c r="Q292" i="20"/>
  <c r="R292" i="20" s="1"/>
  <c r="Z292" i="20"/>
  <c r="AA292" i="20"/>
  <c r="AH292" i="20"/>
  <c r="AI292" i="20" s="1"/>
  <c r="AO292" i="20"/>
  <c r="AP292" i="20"/>
  <c r="AV292" i="20"/>
  <c r="AW292" i="20" s="1"/>
  <c r="BC292" i="20"/>
  <c r="BD292" i="20"/>
  <c r="BK292" i="20"/>
  <c r="BL292" i="20" s="1"/>
  <c r="BR292" i="20"/>
  <c r="BS292" i="20"/>
  <c r="BY292" i="20"/>
  <c r="BZ292" i="20" s="1"/>
  <c r="CF292" i="20"/>
  <c r="CG292" i="20"/>
  <c r="CN292" i="20"/>
  <c r="CP292" i="20"/>
  <c r="CQ292" i="20"/>
  <c r="CR292" i="20"/>
  <c r="CS292" i="20"/>
  <c r="I293" i="20"/>
  <c r="J293" i="20"/>
  <c r="Q293" i="20"/>
  <c r="R293" i="20" s="1"/>
  <c r="Z293" i="20"/>
  <c r="AA293" i="20"/>
  <c r="AH293" i="20"/>
  <c r="AI293" i="20" s="1"/>
  <c r="AO293" i="20"/>
  <c r="AP293" i="20"/>
  <c r="AV293" i="20"/>
  <c r="AW293" i="20" s="1"/>
  <c r="BC293" i="20"/>
  <c r="BD293" i="20"/>
  <c r="BK293" i="20"/>
  <c r="BL293" i="20" s="1"/>
  <c r="BR293" i="20"/>
  <c r="BS293" i="20"/>
  <c r="BY293" i="20"/>
  <c r="BZ293" i="20" s="1"/>
  <c r="CF293" i="20"/>
  <c r="CG293" i="20"/>
  <c r="CN293" i="20"/>
  <c r="CP293" i="20"/>
  <c r="CQ293" i="20"/>
  <c r="CR293" i="20"/>
  <c r="CS293" i="20"/>
  <c r="I294" i="20"/>
  <c r="J294" i="20"/>
  <c r="Q294" i="20"/>
  <c r="R294" i="20" s="1"/>
  <c r="Z294" i="20"/>
  <c r="AA294" i="20"/>
  <c r="AH294" i="20"/>
  <c r="AI294" i="20" s="1"/>
  <c r="AO294" i="20"/>
  <c r="AP294" i="20"/>
  <c r="AV294" i="20"/>
  <c r="AW294" i="20" s="1"/>
  <c r="BC294" i="20"/>
  <c r="BD294" i="20"/>
  <c r="BK294" i="20"/>
  <c r="BL294" i="20" s="1"/>
  <c r="BR294" i="20"/>
  <c r="BS294" i="20"/>
  <c r="BY294" i="20"/>
  <c r="BZ294" i="20" s="1"/>
  <c r="CF294" i="20"/>
  <c r="CG294" i="20"/>
  <c r="CN294" i="20"/>
  <c r="CP294" i="20"/>
  <c r="CQ294" i="20"/>
  <c r="CR294" i="20"/>
  <c r="CS294" i="20"/>
  <c r="I295" i="20"/>
  <c r="J295" i="20"/>
  <c r="Q295" i="20"/>
  <c r="R295" i="20" s="1"/>
  <c r="Z295" i="20"/>
  <c r="AH295" i="20"/>
  <c r="AO295" i="20"/>
  <c r="AV295" i="20"/>
  <c r="BC295" i="20"/>
  <c r="BK295" i="20"/>
  <c r="BR295" i="20"/>
  <c r="BY295" i="20"/>
  <c r="BZ295" i="20"/>
  <c r="CF295" i="20"/>
  <c r="CG295" i="20" s="1"/>
  <c r="CN295" i="20"/>
  <c r="CO295" i="20"/>
  <c r="CP295" i="20"/>
  <c r="CQ295" i="20"/>
  <c r="CR295" i="20"/>
  <c r="CS295" i="20"/>
  <c r="CT295" i="20"/>
  <c r="I296" i="20"/>
  <c r="J296" i="20"/>
  <c r="Q296" i="20"/>
  <c r="R296" i="20"/>
  <c r="Z296" i="20"/>
  <c r="AA296" i="20"/>
  <c r="AH296" i="20"/>
  <c r="AI296" i="20"/>
  <c r="AO296" i="20"/>
  <c r="AP296" i="20"/>
  <c r="AV296" i="20"/>
  <c r="AW296" i="20"/>
  <c r="BC296" i="20"/>
  <c r="BD296" i="20"/>
  <c r="BK296" i="20"/>
  <c r="BL296" i="20"/>
  <c r="BR296" i="20"/>
  <c r="BS296" i="20"/>
  <c r="BY296" i="20"/>
  <c r="BZ296" i="20"/>
  <c r="CF296" i="20"/>
  <c r="CG296" i="20"/>
  <c r="CN296" i="20"/>
  <c r="CO296" i="20"/>
  <c r="CP296" i="20"/>
  <c r="CQ296" i="20"/>
  <c r="CR296" i="20"/>
  <c r="CS296" i="20"/>
  <c r="CT296" i="20"/>
  <c r="CU296" i="20"/>
  <c r="I297" i="20"/>
  <c r="J297" i="20" s="1"/>
  <c r="Q297" i="20"/>
  <c r="R297" i="20"/>
  <c r="Z297" i="20"/>
  <c r="AA297" i="20" s="1"/>
  <c r="AH297" i="20"/>
  <c r="AI297" i="20"/>
  <c r="AO297" i="20"/>
  <c r="AP297" i="20" s="1"/>
  <c r="AV297" i="20"/>
  <c r="AW297" i="20"/>
  <c r="BC297" i="20"/>
  <c r="BD297" i="20" s="1"/>
  <c r="BK297" i="20"/>
  <c r="BL297" i="20"/>
  <c r="BR297" i="20"/>
  <c r="BS297" i="20" s="1"/>
  <c r="BY297" i="20"/>
  <c r="BZ297" i="20"/>
  <c r="CF297" i="20"/>
  <c r="CG297" i="20" s="1"/>
  <c r="CN297" i="20"/>
  <c r="CO297" i="20"/>
  <c r="CP297" i="20"/>
  <c r="CQ297" i="20"/>
  <c r="CR297" i="20"/>
  <c r="CS297" i="20"/>
  <c r="CT297" i="20"/>
  <c r="I298" i="20"/>
  <c r="J298" i="20"/>
  <c r="Q298" i="20"/>
  <c r="R298" i="20"/>
  <c r="Z298" i="20"/>
  <c r="AA298" i="20"/>
  <c r="AH298" i="20"/>
  <c r="AI298" i="20"/>
  <c r="AO298" i="20"/>
  <c r="AP298" i="20"/>
  <c r="AV298" i="20"/>
  <c r="AW298" i="20"/>
  <c r="BC298" i="20"/>
  <c r="BD298" i="20"/>
  <c r="BK298" i="20"/>
  <c r="BL298" i="20"/>
  <c r="BR298" i="20"/>
  <c r="BS298" i="20"/>
  <c r="BY298" i="20"/>
  <c r="BZ298" i="20"/>
  <c r="CF298" i="20"/>
  <c r="CG298" i="20"/>
  <c r="CN298" i="20"/>
  <c r="CO298" i="20"/>
  <c r="CP298" i="20"/>
  <c r="CQ298" i="20"/>
  <c r="CR298" i="20"/>
  <c r="CS298" i="20"/>
  <c r="CT298" i="20"/>
  <c r="CU298" i="20"/>
  <c r="I299" i="20"/>
  <c r="Q299" i="20"/>
  <c r="Z299" i="20"/>
  <c r="AH299" i="20"/>
  <c r="AO299" i="20"/>
  <c r="AV299" i="20"/>
  <c r="AX299" i="20"/>
  <c r="BC299" i="20"/>
  <c r="BK299" i="20"/>
  <c r="BL299" i="20" s="1"/>
  <c r="BR299" i="20"/>
  <c r="BS299" i="20"/>
  <c r="BY299" i="20"/>
  <c r="BZ299" i="20" s="1"/>
  <c r="CF299" i="20"/>
  <c r="CG299" i="20"/>
  <c r="CN299" i="20"/>
  <c r="CT299" i="20" s="1"/>
  <c r="CU299" i="20" s="1"/>
  <c r="CP299" i="20"/>
  <c r="CQ299" i="20"/>
  <c r="CR299" i="20"/>
  <c r="CS299" i="20"/>
  <c r="I300" i="20"/>
  <c r="J300" i="20"/>
  <c r="Q300" i="20"/>
  <c r="R300" i="20"/>
  <c r="Z300" i="20"/>
  <c r="AA300" i="20"/>
  <c r="AH300" i="20"/>
  <c r="AI300" i="20"/>
  <c r="AO300" i="20"/>
  <c r="AP300" i="20"/>
  <c r="AV300" i="20"/>
  <c r="AW300" i="20"/>
  <c r="BC300" i="20"/>
  <c r="BD300" i="20"/>
  <c r="BK300" i="20"/>
  <c r="BL300" i="20"/>
  <c r="BR300" i="20"/>
  <c r="BS300" i="20"/>
  <c r="BY300" i="20"/>
  <c r="BZ300" i="20"/>
  <c r="CF300" i="20"/>
  <c r="CG300" i="20"/>
  <c r="CN300" i="20"/>
  <c r="CT300" i="20" s="1"/>
  <c r="CU300" i="20" s="1"/>
  <c r="CO300" i="20"/>
  <c r="CP300" i="20"/>
  <c r="CQ300" i="20"/>
  <c r="CR300" i="20"/>
  <c r="CS300" i="20"/>
  <c r="CV300" i="20"/>
  <c r="I301" i="20"/>
  <c r="J301" i="20"/>
  <c r="Q301" i="20"/>
  <c r="R301" i="20" s="1"/>
  <c r="Z301" i="20"/>
  <c r="AA301" i="20"/>
  <c r="AH301" i="20"/>
  <c r="AI301" i="20" s="1"/>
  <c r="AO301" i="20"/>
  <c r="AP301" i="20"/>
  <c r="AV301" i="20"/>
  <c r="AW301" i="20" s="1"/>
  <c r="BC301" i="20"/>
  <c r="BD301" i="20"/>
  <c r="BK301" i="20"/>
  <c r="BL301" i="20" s="1"/>
  <c r="BR301" i="20"/>
  <c r="BS301" i="20"/>
  <c r="BY301" i="20"/>
  <c r="BZ301" i="20" s="1"/>
  <c r="CF301" i="20"/>
  <c r="CG301" i="20"/>
  <c r="CN301" i="20"/>
  <c r="CT301" i="20" s="1"/>
  <c r="CU301" i="20" s="1"/>
  <c r="CP301" i="20"/>
  <c r="CQ301" i="20"/>
  <c r="CR301" i="20"/>
  <c r="CS301" i="20"/>
  <c r="I302" i="20"/>
  <c r="J302" i="20"/>
  <c r="Q302" i="20"/>
  <c r="R302" i="20"/>
  <c r="Z302" i="20"/>
  <c r="AA302" i="20"/>
  <c r="AH302" i="20"/>
  <c r="AI302" i="20"/>
  <c r="AO302" i="20"/>
  <c r="AP302" i="20"/>
  <c r="AV302" i="20"/>
  <c r="AW302" i="20"/>
  <c r="BC302" i="20"/>
  <c r="BD302" i="20"/>
  <c r="BK302" i="20"/>
  <c r="BL302" i="20"/>
  <c r="BR302" i="20"/>
  <c r="BS302" i="20"/>
  <c r="BY302" i="20"/>
  <c r="BZ302" i="20"/>
  <c r="CF302" i="20"/>
  <c r="CG302" i="20"/>
  <c r="CN302" i="20"/>
  <c r="CT302" i="20" s="1"/>
  <c r="CU302" i="20" s="1"/>
  <c r="CO302" i="20"/>
  <c r="CP302" i="20"/>
  <c r="CQ302" i="20"/>
  <c r="CR302" i="20"/>
  <c r="CS302" i="20"/>
  <c r="CV302" i="20"/>
  <c r="I303" i="20"/>
  <c r="J303" i="20"/>
  <c r="Q303" i="20"/>
  <c r="R303" i="20" s="1"/>
  <c r="Z303" i="20"/>
  <c r="AA303" i="20"/>
  <c r="AH303" i="20"/>
  <c r="AI303" i="20" s="1"/>
  <c r="AO303" i="20"/>
  <c r="AP303" i="20"/>
  <c r="AV303" i="20"/>
  <c r="AW303" i="20" s="1"/>
  <c r="BC303" i="20"/>
  <c r="BD303" i="20"/>
  <c r="BK303" i="20"/>
  <c r="BL303" i="20" s="1"/>
  <c r="BR303" i="20"/>
  <c r="BS303" i="20"/>
  <c r="BY303" i="20"/>
  <c r="BZ303" i="20" s="1"/>
  <c r="CF303" i="20"/>
  <c r="CG303" i="20"/>
  <c r="CN303" i="20"/>
  <c r="CT303" i="20" s="1"/>
  <c r="CU303" i="20" s="1"/>
  <c r="CP303" i="20"/>
  <c r="CQ303" i="20"/>
  <c r="CR303" i="20"/>
  <c r="CS303" i="20"/>
  <c r="I304" i="20"/>
  <c r="J304" i="20"/>
  <c r="Q304" i="20"/>
  <c r="R304" i="20"/>
  <c r="Z304" i="20"/>
  <c r="AA304" i="20"/>
  <c r="AH304" i="20"/>
  <c r="AI304" i="20"/>
  <c r="AO304" i="20"/>
  <c r="AP304" i="20"/>
  <c r="AV304" i="20"/>
  <c r="AW304" i="20"/>
  <c r="BC304" i="20"/>
  <c r="BD304" i="20"/>
  <c r="BK304" i="20"/>
  <c r="BL304" i="20"/>
  <c r="BR304" i="20"/>
  <c r="BS304" i="20"/>
  <c r="BY304" i="20"/>
  <c r="BZ304" i="20"/>
  <c r="CF304" i="20"/>
  <c r="CG304" i="20"/>
  <c r="CN304" i="20"/>
  <c r="CT304" i="20" s="1"/>
  <c r="CU304" i="20" s="1"/>
  <c r="CO304" i="20"/>
  <c r="CP304" i="20"/>
  <c r="CQ304" i="20"/>
  <c r="CR304" i="20"/>
  <c r="CS304" i="20"/>
  <c r="CV304" i="20"/>
  <c r="I305" i="20"/>
  <c r="J305" i="20"/>
  <c r="Q305" i="20"/>
  <c r="R305" i="20" s="1"/>
  <c r="Z305" i="20"/>
  <c r="AA305" i="20"/>
  <c r="AH305" i="20"/>
  <c r="AI305" i="20" s="1"/>
  <c r="AO305" i="20"/>
  <c r="AP305" i="20"/>
  <c r="AV305" i="20"/>
  <c r="AW305" i="20" s="1"/>
  <c r="BC305" i="20"/>
  <c r="BD305" i="20"/>
  <c r="BK305" i="20"/>
  <c r="BL305" i="20" s="1"/>
  <c r="BR305" i="20"/>
  <c r="BS305" i="20"/>
  <c r="BY305" i="20"/>
  <c r="BZ305" i="20" s="1"/>
  <c r="CF305" i="20"/>
  <c r="CG305" i="20"/>
  <c r="CN305" i="20"/>
  <c r="CT305" i="20" s="1"/>
  <c r="CU305" i="20" s="1"/>
  <c r="CP305" i="20"/>
  <c r="CQ305" i="20"/>
  <c r="CR305" i="20"/>
  <c r="CS305" i="20"/>
  <c r="I306" i="20"/>
  <c r="J306" i="20"/>
  <c r="Q306" i="20"/>
  <c r="R306" i="20"/>
  <c r="Z306" i="20"/>
  <c r="AA306" i="20"/>
  <c r="AH306" i="20"/>
  <c r="AI306" i="20"/>
  <c r="AO306" i="20"/>
  <c r="AP306" i="20"/>
  <c r="AV306" i="20"/>
  <c r="AW306" i="20"/>
  <c r="BC306" i="20"/>
  <c r="BD306" i="20"/>
  <c r="BK306" i="20"/>
  <c r="BL306" i="20"/>
  <c r="BR306" i="20"/>
  <c r="BS306" i="20"/>
  <c r="BY306" i="20"/>
  <c r="BZ306" i="20"/>
  <c r="CF306" i="20"/>
  <c r="CG306" i="20"/>
  <c r="CN306" i="20"/>
  <c r="CT306" i="20" s="1"/>
  <c r="CU306" i="20" s="1"/>
  <c r="CO306" i="20"/>
  <c r="CP306" i="20"/>
  <c r="CQ306" i="20"/>
  <c r="CR306" i="20"/>
  <c r="CS306" i="20"/>
  <c r="CV306" i="20"/>
  <c r="I307" i="20"/>
  <c r="J307" i="20"/>
  <c r="Q307" i="20"/>
  <c r="R307" i="20" s="1"/>
  <c r="Z307" i="20"/>
  <c r="AA307" i="20"/>
  <c r="AH307" i="20"/>
  <c r="AI307" i="20" s="1"/>
  <c r="AO307" i="20"/>
  <c r="AP307" i="20"/>
  <c r="AV307" i="20"/>
  <c r="AW307" i="20" s="1"/>
  <c r="BC307" i="20"/>
  <c r="BD307" i="20"/>
  <c r="BK307" i="20"/>
  <c r="BL307" i="20" s="1"/>
  <c r="BR307" i="20"/>
  <c r="BS307" i="20"/>
  <c r="BY307" i="20"/>
  <c r="BZ307" i="20" s="1"/>
  <c r="CF307" i="20"/>
  <c r="CG307" i="20"/>
  <c r="CN307" i="20"/>
  <c r="CT307" i="20" s="1"/>
  <c r="CU307" i="20" s="1"/>
  <c r="CP307" i="20"/>
  <c r="CQ307" i="20"/>
  <c r="CR307" i="20"/>
  <c r="CS307" i="20"/>
  <c r="I308" i="20"/>
  <c r="J308" i="20"/>
  <c r="Q308" i="20"/>
  <c r="R308" i="20"/>
  <c r="Z308" i="20"/>
  <c r="AA308" i="20"/>
  <c r="AH308" i="20"/>
  <c r="AI308" i="20"/>
  <c r="AO308" i="20"/>
  <c r="AP308" i="20"/>
  <c r="AV308" i="20"/>
  <c r="AW308" i="20"/>
  <c r="BC308" i="20"/>
  <c r="BD308" i="20"/>
  <c r="BK308" i="20"/>
  <c r="BL308" i="20"/>
  <c r="BR308" i="20"/>
  <c r="BS308" i="20"/>
  <c r="BY308" i="20"/>
  <c r="BZ308" i="20"/>
  <c r="CF308" i="20"/>
  <c r="CG308" i="20"/>
  <c r="CN308" i="20"/>
  <c r="CT308" i="20" s="1"/>
  <c r="CU308" i="20" s="1"/>
  <c r="CO308" i="20"/>
  <c r="CP308" i="20"/>
  <c r="CQ308" i="20"/>
  <c r="CR308" i="20"/>
  <c r="CS308" i="20"/>
  <c r="CV308" i="20"/>
  <c r="I309" i="20"/>
  <c r="J309" i="20"/>
  <c r="Q309" i="20"/>
  <c r="R309" i="20" s="1"/>
  <c r="Z309" i="20"/>
  <c r="AA309" i="20"/>
  <c r="AH309" i="20"/>
  <c r="AI309" i="20" s="1"/>
  <c r="AO309" i="20"/>
  <c r="AP309" i="20"/>
  <c r="AV309" i="20"/>
  <c r="AW309" i="20" s="1"/>
  <c r="BC309" i="20"/>
  <c r="BD309" i="20"/>
  <c r="BK309" i="20"/>
  <c r="BL309" i="20" s="1"/>
  <c r="BR309" i="20"/>
  <c r="BS309" i="20"/>
  <c r="BY309" i="20"/>
  <c r="BZ309" i="20" s="1"/>
  <c r="CF309" i="20"/>
  <c r="CG309" i="20"/>
  <c r="CN309" i="20"/>
  <c r="CT309" i="20" s="1"/>
  <c r="CU309" i="20" s="1"/>
  <c r="CP309" i="20"/>
  <c r="CQ309" i="20"/>
  <c r="CR309" i="20"/>
  <c r="CS309" i="20"/>
  <c r="I310" i="20"/>
  <c r="J310" i="20"/>
  <c r="Q310" i="20"/>
  <c r="R310" i="20"/>
  <c r="Z310" i="20"/>
  <c r="AA310" i="20"/>
  <c r="AH310" i="20"/>
  <c r="AI310" i="20"/>
  <c r="AO310" i="20"/>
  <c r="AP310" i="20"/>
  <c r="AV310" i="20"/>
  <c r="AW310" i="20"/>
  <c r="BC310" i="20"/>
  <c r="BD310" i="20"/>
  <c r="BK310" i="20"/>
  <c r="BL310" i="20"/>
  <c r="BR310" i="20"/>
  <c r="BS310" i="20"/>
  <c r="BY310" i="20"/>
  <c r="BZ310" i="20"/>
  <c r="CF310" i="20"/>
  <c r="CG310" i="20"/>
  <c r="CN310" i="20"/>
  <c r="CT310" i="20" s="1"/>
  <c r="CU310" i="20" s="1"/>
  <c r="CO310" i="20"/>
  <c r="CP310" i="20"/>
  <c r="CQ310" i="20"/>
  <c r="CR310" i="20"/>
  <c r="CS310" i="20"/>
  <c r="CV310" i="20"/>
  <c r="I311" i="20"/>
  <c r="J311" i="20"/>
  <c r="Q311" i="20"/>
  <c r="R311" i="20" s="1"/>
  <c r="Z311" i="20"/>
  <c r="AA311" i="20"/>
  <c r="AH311" i="20"/>
  <c r="AI311" i="20" s="1"/>
  <c r="AO311" i="20"/>
  <c r="AP311" i="20"/>
  <c r="AV311" i="20"/>
  <c r="AW311" i="20" s="1"/>
  <c r="BC311" i="20"/>
  <c r="BD311" i="20"/>
  <c r="BK311" i="20"/>
  <c r="BL311" i="20" s="1"/>
  <c r="BR311" i="20"/>
  <c r="BS311" i="20"/>
  <c r="BY311" i="20"/>
  <c r="BZ311" i="20" s="1"/>
  <c r="CF311" i="20"/>
  <c r="CG311" i="20"/>
  <c r="CN311" i="20"/>
  <c r="CT311" i="20" s="1"/>
  <c r="CU311" i="20" s="1"/>
  <c r="CP311" i="20"/>
  <c r="CQ311" i="20"/>
  <c r="CR311" i="20"/>
  <c r="CS311" i="20"/>
  <c r="I312" i="20"/>
  <c r="J312" i="20"/>
  <c r="Q312" i="20"/>
  <c r="R312" i="20"/>
  <c r="Z312" i="20"/>
  <c r="AA312" i="20"/>
  <c r="AH312" i="20"/>
  <c r="AI312" i="20"/>
  <c r="AO312" i="20"/>
  <c r="AP312" i="20"/>
  <c r="AV312" i="20"/>
  <c r="AW312" i="20"/>
  <c r="BC312" i="20"/>
  <c r="BD312" i="20"/>
  <c r="BK312" i="20"/>
  <c r="BL312" i="20"/>
  <c r="BR312" i="20"/>
  <c r="BS312" i="20"/>
  <c r="BY312" i="20"/>
  <c r="BZ312" i="20"/>
  <c r="CF312" i="20"/>
  <c r="CG312" i="20"/>
  <c r="CN312" i="20"/>
  <c r="CT312" i="20" s="1"/>
  <c r="CU312" i="20" s="1"/>
  <c r="CO312" i="20"/>
  <c r="CP312" i="20"/>
  <c r="CQ312" i="20"/>
  <c r="CR312" i="20"/>
  <c r="CS312" i="20"/>
  <c r="CV312" i="20"/>
  <c r="AH313" i="20"/>
  <c r="AI313" i="20"/>
  <c r="AO313" i="20"/>
  <c r="AP313" i="20" s="1"/>
  <c r="AV313" i="20"/>
  <c r="AW313" i="20"/>
  <c r="BC313" i="20"/>
  <c r="BD313" i="20" s="1"/>
  <c r="BK313" i="20"/>
  <c r="BL313" i="20"/>
  <c r="BR313" i="20"/>
  <c r="BS313" i="20" s="1"/>
  <c r="BY313" i="20"/>
  <c r="BZ313" i="20"/>
  <c r="CF313" i="20"/>
  <c r="CG313" i="20" s="1"/>
  <c r="CN313" i="20"/>
  <c r="CO313" i="20"/>
  <c r="CP313" i="20"/>
  <c r="CQ313" i="20"/>
  <c r="CR313" i="20"/>
  <c r="CS313" i="20"/>
  <c r="CT313" i="20"/>
  <c r="I314" i="20"/>
  <c r="J314" i="20"/>
  <c r="Q314" i="20"/>
  <c r="R314" i="20"/>
  <c r="Z314" i="20"/>
  <c r="AA314" i="20"/>
  <c r="AH314" i="20"/>
  <c r="AI314" i="20"/>
  <c r="AO314" i="20"/>
  <c r="AP314" i="20"/>
  <c r="AV314" i="20"/>
  <c r="AW314" i="20"/>
  <c r="BC314" i="20"/>
  <c r="BD314" i="20"/>
  <c r="BK314" i="20"/>
  <c r="BL314" i="20"/>
  <c r="BR314" i="20"/>
  <c r="BS314" i="20"/>
  <c r="BY314" i="20"/>
  <c r="BZ314" i="20"/>
  <c r="CF314" i="20"/>
  <c r="CG314" i="20"/>
  <c r="CN314" i="20"/>
  <c r="CO314" i="20"/>
  <c r="CP314" i="20"/>
  <c r="CQ314" i="20"/>
  <c r="CR314" i="20"/>
  <c r="CS314" i="20"/>
  <c r="CT314" i="20"/>
  <c r="CU314" i="20"/>
  <c r="I315" i="20"/>
  <c r="J315" i="20" s="1"/>
  <c r="Q315" i="20"/>
  <c r="R315" i="20"/>
  <c r="Z315" i="20"/>
  <c r="AA315" i="20" s="1"/>
  <c r="AH315" i="20"/>
  <c r="AI315" i="20"/>
  <c r="AO315" i="20"/>
  <c r="AP315" i="20" s="1"/>
  <c r="AV315" i="20"/>
  <c r="AW315" i="20"/>
  <c r="BC315" i="20"/>
  <c r="BD315" i="20" s="1"/>
  <c r="BK315" i="20"/>
  <c r="BL315" i="20"/>
  <c r="BR315" i="20"/>
  <c r="BS315" i="20" s="1"/>
  <c r="BY315" i="20"/>
  <c r="BZ315" i="20"/>
  <c r="CF315" i="20"/>
  <c r="CG315" i="20" s="1"/>
  <c r="CN315" i="20"/>
  <c r="CO315" i="20"/>
  <c r="CP315" i="20"/>
  <c r="CQ315" i="20"/>
  <c r="CR315" i="20"/>
  <c r="CS315" i="20"/>
  <c r="CT315" i="20"/>
  <c r="CU315" i="20" s="1"/>
  <c r="I316" i="20"/>
  <c r="J316" i="20"/>
  <c r="Q316" i="20"/>
  <c r="R316" i="20"/>
  <c r="Z316" i="20"/>
  <c r="AA316" i="20"/>
  <c r="AH316" i="20"/>
  <c r="AI316" i="20"/>
  <c r="AO316" i="20"/>
  <c r="AP316" i="20"/>
  <c r="AV316" i="20"/>
  <c r="AW316" i="20"/>
  <c r="BC316" i="20"/>
  <c r="BD316" i="20"/>
  <c r="BK316" i="20"/>
  <c r="BL316" i="20"/>
  <c r="BR316" i="20"/>
  <c r="BS316" i="20"/>
  <c r="BY316" i="20"/>
  <c r="BZ316" i="20"/>
  <c r="CF316" i="20"/>
  <c r="CG316" i="20"/>
  <c r="CN316" i="20"/>
  <c r="CO316" i="20"/>
  <c r="CP316" i="20"/>
  <c r="CQ316" i="20"/>
  <c r="CR316" i="20"/>
  <c r="CS316" i="20"/>
  <c r="CT316" i="20"/>
  <c r="CU316" i="20"/>
  <c r="I317" i="20"/>
  <c r="J317" i="20"/>
  <c r="Q317" i="20"/>
  <c r="R317" i="20"/>
  <c r="Z317" i="20"/>
  <c r="AA317" i="20"/>
  <c r="AH317" i="20"/>
  <c r="AI317" i="20"/>
  <c r="AO317" i="20"/>
  <c r="AP317" i="20"/>
  <c r="AV317" i="20"/>
  <c r="AW317" i="20"/>
  <c r="BC317" i="20"/>
  <c r="BD317" i="20"/>
  <c r="BK317" i="20"/>
  <c r="BL317" i="20"/>
  <c r="BR317" i="20"/>
  <c r="BS317" i="20"/>
  <c r="BY317" i="20"/>
  <c r="BZ317" i="20"/>
  <c r="CF317" i="20"/>
  <c r="CG317" i="20"/>
  <c r="CN317" i="20"/>
  <c r="CO317" i="20"/>
  <c r="CP317" i="20"/>
  <c r="CQ317" i="20"/>
  <c r="CR317" i="20"/>
  <c r="CS317" i="20"/>
  <c r="CT317" i="20"/>
  <c r="CU317" i="20"/>
  <c r="I318" i="20"/>
  <c r="J318" i="20"/>
  <c r="Q318" i="20"/>
  <c r="R318" i="20"/>
  <c r="Z318" i="20"/>
  <c r="AA318" i="20"/>
  <c r="AH318" i="20"/>
  <c r="AI318" i="20"/>
  <c r="AO318" i="20"/>
  <c r="AP318" i="20"/>
  <c r="AV318" i="20"/>
  <c r="AW318" i="20"/>
  <c r="BC318" i="20"/>
  <c r="BD318" i="20"/>
  <c r="BK318" i="20"/>
  <c r="BL318" i="20"/>
  <c r="BR318" i="20"/>
  <c r="BS318" i="20"/>
  <c r="BY318" i="20"/>
  <c r="BZ318" i="20"/>
  <c r="CF318" i="20"/>
  <c r="CG318" i="20"/>
  <c r="CN318" i="20"/>
  <c r="CO318" i="20"/>
  <c r="CV318" i="20" s="1"/>
  <c r="CW318" i="20" s="1"/>
  <c r="CP318" i="20"/>
  <c r="CQ318" i="20"/>
  <c r="CR318" i="20"/>
  <c r="CS318" i="20"/>
  <c r="CT318" i="20"/>
  <c r="CU318" i="20"/>
  <c r="I319" i="20"/>
  <c r="J319" i="20" s="1"/>
  <c r="Q319" i="20"/>
  <c r="R319" i="20"/>
  <c r="Z319" i="20"/>
  <c r="AA319" i="20" s="1"/>
  <c r="AH319" i="20"/>
  <c r="AI319" i="20"/>
  <c r="AO319" i="20"/>
  <c r="AP319" i="20" s="1"/>
  <c r="AV319" i="20"/>
  <c r="AW319" i="20"/>
  <c r="BC319" i="20"/>
  <c r="BD319" i="20" s="1"/>
  <c r="BK319" i="20"/>
  <c r="BL319" i="20"/>
  <c r="BR319" i="20"/>
  <c r="BS319" i="20" s="1"/>
  <c r="BY319" i="20"/>
  <c r="BZ319" i="20"/>
  <c r="CF319" i="20"/>
  <c r="CG319" i="20" s="1"/>
  <c r="CN319" i="20"/>
  <c r="CO319" i="20"/>
  <c r="CP319" i="20"/>
  <c r="CQ319" i="20"/>
  <c r="CR319" i="20"/>
  <c r="CS319" i="20"/>
  <c r="CT319" i="20"/>
  <c r="CU319" i="20" s="1"/>
  <c r="I320" i="20"/>
  <c r="J320" i="20"/>
  <c r="Q320" i="20"/>
  <c r="R320" i="20"/>
  <c r="Z320" i="20"/>
  <c r="AA320" i="20"/>
  <c r="AH320" i="20"/>
  <c r="AI320" i="20"/>
  <c r="AO320" i="20"/>
  <c r="AP320" i="20"/>
  <c r="AV320" i="20"/>
  <c r="AW320" i="20"/>
  <c r="BC320" i="20"/>
  <c r="BD320" i="20"/>
  <c r="BK320" i="20"/>
  <c r="BL320" i="20"/>
  <c r="BR320" i="20"/>
  <c r="BS320" i="20"/>
  <c r="BY320" i="20"/>
  <c r="BZ320" i="20"/>
  <c r="CF320" i="20"/>
  <c r="CG320" i="20"/>
  <c r="CN320" i="20"/>
  <c r="CO320" i="20"/>
  <c r="CP320" i="20"/>
  <c r="CQ320" i="20"/>
  <c r="CR320" i="20"/>
  <c r="CS320" i="20"/>
  <c r="CT320" i="20"/>
  <c r="CU320" i="20"/>
  <c r="I321" i="20"/>
  <c r="J321" i="20"/>
  <c r="Q321" i="20"/>
  <c r="R321" i="20"/>
  <c r="Z321" i="20"/>
  <c r="AA321" i="20"/>
  <c r="AH321" i="20"/>
  <c r="AI321" i="20"/>
  <c r="AO321" i="20"/>
  <c r="AP321" i="20"/>
  <c r="AV321" i="20"/>
  <c r="AW321" i="20"/>
  <c r="BC321" i="20"/>
  <c r="BD321" i="20"/>
  <c r="BK321" i="20"/>
  <c r="BL321" i="20"/>
  <c r="BR321" i="20"/>
  <c r="BS321" i="20"/>
  <c r="BY321" i="20"/>
  <c r="BZ321" i="20"/>
  <c r="CF321" i="20"/>
  <c r="CG321" i="20"/>
  <c r="CN321" i="20"/>
  <c r="CO321" i="20"/>
  <c r="CP321" i="20"/>
  <c r="CQ321" i="20"/>
  <c r="CR321" i="20"/>
  <c r="CS321" i="20"/>
  <c r="CT321" i="20"/>
  <c r="CU321" i="20"/>
  <c r="D322" i="20"/>
  <c r="E322" i="20"/>
  <c r="F322" i="20"/>
  <c r="G322" i="20"/>
  <c r="G353" i="20" s="1"/>
  <c r="H322" i="20"/>
  <c r="K322" i="20"/>
  <c r="L322" i="20"/>
  <c r="M322" i="20"/>
  <c r="N322" i="20"/>
  <c r="O322" i="20"/>
  <c r="P322" i="20"/>
  <c r="S322" i="20"/>
  <c r="T322" i="20"/>
  <c r="U322" i="20"/>
  <c r="V322" i="20"/>
  <c r="W322" i="20"/>
  <c r="X322" i="20"/>
  <c r="Y322" i="20"/>
  <c r="AB322" i="20"/>
  <c r="AC322" i="20"/>
  <c r="AD322" i="20"/>
  <c r="AE322" i="20"/>
  <c r="AF322" i="20"/>
  <c r="AG322" i="20"/>
  <c r="AJ322" i="20"/>
  <c r="AK322" i="20"/>
  <c r="AL322" i="20"/>
  <c r="AM322" i="20"/>
  <c r="AM353" i="20" s="1"/>
  <c r="AN322" i="20"/>
  <c r="AQ322" i="20"/>
  <c r="AR322" i="20"/>
  <c r="AS322" i="20"/>
  <c r="AT322" i="20"/>
  <c r="AX322" i="20"/>
  <c r="AY322" i="20"/>
  <c r="AZ322" i="20"/>
  <c r="BA322" i="20"/>
  <c r="BB322" i="20"/>
  <c r="BE322" i="20"/>
  <c r="BF322" i="20"/>
  <c r="BG322" i="20"/>
  <c r="BH322" i="20"/>
  <c r="BI322" i="20"/>
  <c r="BJ322" i="20"/>
  <c r="BM322" i="20"/>
  <c r="BN322" i="20"/>
  <c r="BO322" i="20"/>
  <c r="BP322" i="20"/>
  <c r="BQ322" i="20"/>
  <c r="BT322" i="20"/>
  <c r="BU322" i="20"/>
  <c r="BV322" i="20"/>
  <c r="BW322" i="20"/>
  <c r="BX322" i="20"/>
  <c r="BY322" i="20"/>
  <c r="CA322" i="20"/>
  <c r="CB322" i="20"/>
  <c r="CC322" i="20"/>
  <c r="CD322" i="20"/>
  <c r="CE322" i="20"/>
  <c r="CH322" i="20"/>
  <c r="CI322" i="20"/>
  <c r="CJ322" i="20"/>
  <c r="CK322" i="20"/>
  <c r="CL322" i="20"/>
  <c r="CQ322" i="20"/>
  <c r="Q323" i="20"/>
  <c r="R323" i="20" s="1"/>
  <c r="Z323" i="20"/>
  <c r="AA323" i="20"/>
  <c r="AO323" i="20"/>
  <c r="AP323" i="20" s="1"/>
  <c r="BC323" i="20"/>
  <c r="BD323" i="20"/>
  <c r="BR323" i="20"/>
  <c r="BS323" i="20" s="1"/>
  <c r="CF323" i="20"/>
  <c r="CG323" i="20" s="1"/>
  <c r="CV323" i="20" s="1"/>
  <c r="CP323" i="20"/>
  <c r="CQ323" i="20"/>
  <c r="CR323" i="20"/>
  <c r="CS323" i="20"/>
  <c r="I324" i="20"/>
  <c r="J324" i="20" s="1"/>
  <c r="K324" i="20"/>
  <c r="Q324" i="20"/>
  <c r="Q347" i="20" s="1"/>
  <c r="R324" i="20"/>
  <c r="Z324" i="20"/>
  <c r="AA324" i="20" s="1"/>
  <c r="AB324" i="20"/>
  <c r="AH324" i="20"/>
  <c r="AI324" i="20"/>
  <c r="AO324" i="20"/>
  <c r="AP324" i="20"/>
  <c r="AQ324" i="20"/>
  <c r="CP324" i="20" s="1"/>
  <c r="AV324" i="20"/>
  <c r="AW324" i="20" s="1"/>
  <c r="BC324" i="20"/>
  <c r="BD324" i="20"/>
  <c r="BK324" i="20"/>
  <c r="BL324" i="20" s="1"/>
  <c r="BR324" i="20"/>
  <c r="BS324" i="20" s="1"/>
  <c r="BY324" i="20"/>
  <c r="BZ324" i="20" s="1"/>
  <c r="CF324" i="20"/>
  <c r="CT324" i="20" s="1"/>
  <c r="CG324" i="20"/>
  <c r="CN324" i="20"/>
  <c r="CO324" i="20" s="1"/>
  <c r="CQ324" i="20"/>
  <c r="CR324" i="20"/>
  <c r="CS324" i="20"/>
  <c r="I325" i="20"/>
  <c r="J325" i="20"/>
  <c r="K325" i="20"/>
  <c r="Q325" i="20"/>
  <c r="R325" i="20" s="1"/>
  <c r="Z325" i="20"/>
  <c r="AA325" i="20"/>
  <c r="AB325" i="20"/>
  <c r="AH325" i="20" s="1"/>
  <c r="AI325" i="20"/>
  <c r="AO325" i="20"/>
  <c r="AP325" i="20"/>
  <c r="AQ325" i="20"/>
  <c r="AV325" i="20"/>
  <c r="AW325" i="20" s="1"/>
  <c r="BC325" i="20"/>
  <c r="BD325" i="20" s="1"/>
  <c r="BK325" i="20"/>
  <c r="BL325" i="20"/>
  <c r="BR325" i="20"/>
  <c r="BS325" i="20" s="1"/>
  <c r="BY325" i="20"/>
  <c r="BZ325" i="20"/>
  <c r="CF325" i="20"/>
  <c r="CG325" i="20" s="1"/>
  <c r="CN325" i="20"/>
  <c r="CO325" i="20"/>
  <c r="CP325" i="20"/>
  <c r="CQ325" i="20"/>
  <c r="CR325" i="20"/>
  <c r="CS325" i="20"/>
  <c r="I326" i="20"/>
  <c r="J326" i="20"/>
  <c r="K326" i="20"/>
  <c r="Q326" i="20"/>
  <c r="R326" i="20" s="1"/>
  <c r="Z326" i="20"/>
  <c r="AA326" i="20" s="1"/>
  <c r="AB326" i="20"/>
  <c r="AH326" i="20"/>
  <c r="AI326" i="20" s="1"/>
  <c r="AO326" i="20"/>
  <c r="AP326" i="20"/>
  <c r="AP347" i="20" s="1"/>
  <c r="AQ326" i="20"/>
  <c r="AV326" i="20" s="1"/>
  <c r="BC326" i="20"/>
  <c r="BD326" i="20"/>
  <c r="BK326" i="20"/>
  <c r="BL326" i="20" s="1"/>
  <c r="BR326" i="20"/>
  <c r="BS326" i="20"/>
  <c r="BY326" i="20"/>
  <c r="BZ326" i="20" s="1"/>
  <c r="CF326" i="20"/>
  <c r="CG326" i="20" s="1"/>
  <c r="CN326" i="20"/>
  <c r="CO326" i="20"/>
  <c r="CP326" i="20"/>
  <c r="CQ326" i="20"/>
  <c r="CR326" i="20"/>
  <c r="CS326" i="20"/>
  <c r="CS347" i="20" s="1"/>
  <c r="I327" i="20"/>
  <c r="J327" i="20"/>
  <c r="K327" i="20"/>
  <c r="Q327" i="20"/>
  <c r="R327" i="20"/>
  <c r="Z327" i="20"/>
  <c r="Z347" i="20" s="1"/>
  <c r="AB327" i="20"/>
  <c r="AH327" i="20"/>
  <c r="AO327" i="20"/>
  <c r="AO347" i="20" s="1"/>
  <c r="AQ327" i="20"/>
  <c r="AV327" i="20" s="1"/>
  <c r="CT327" i="20" s="1"/>
  <c r="BC327" i="20"/>
  <c r="BK327" i="20"/>
  <c r="BR327" i="20"/>
  <c r="BS327" i="20" s="1"/>
  <c r="BY327" i="20"/>
  <c r="BZ327" i="20"/>
  <c r="CF327" i="20"/>
  <c r="CG327" i="20" s="1"/>
  <c r="CN327" i="20"/>
  <c r="CO327" i="20"/>
  <c r="CP327" i="20"/>
  <c r="CQ327" i="20"/>
  <c r="CR327" i="20"/>
  <c r="CS327" i="20"/>
  <c r="I328" i="20"/>
  <c r="J328" i="20"/>
  <c r="K328" i="20"/>
  <c r="Q328" i="20"/>
  <c r="R328" i="20"/>
  <c r="Z328" i="20"/>
  <c r="AA328" i="20" s="1"/>
  <c r="AB328" i="20"/>
  <c r="AH328" i="20"/>
  <c r="AI328" i="20"/>
  <c r="AO328" i="20"/>
  <c r="AP328" i="20"/>
  <c r="AQ328" i="20"/>
  <c r="CP328" i="20" s="1"/>
  <c r="AV328" i="20"/>
  <c r="AW328" i="20" s="1"/>
  <c r="BC328" i="20"/>
  <c r="BD328" i="20"/>
  <c r="BK328" i="20"/>
  <c r="BL328" i="20" s="1"/>
  <c r="BR328" i="20"/>
  <c r="BS328" i="20"/>
  <c r="BY328" i="20"/>
  <c r="BZ328" i="20" s="1"/>
  <c r="CF328" i="20"/>
  <c r="CG328" i="20"/>
  <c r="CN328" i="20"/>
  <c r="CO328" i="20" s="1"/>
  <c r="CV328" i="20" s="1"/>
  <c r="CQ328" i="20"/>
  <c r="CR328" i="20"/>
  <c r="CS328" i="20"/>
  <c r="I329" i="20"/>
  <c r="J329" i="20"/>
  <c r="K329" i="20"/>
  <c r="Q329" i="20"/>
  <c r="R329" i="20" s="1"/>
  <c r="Z329" i="20"/>
  <c r="AA329" i="20"/>
  <c r="AB329" i="20"/>
  <c r="AH329" i="20" s="1"/>
  <c r="AO329" i="20"/>
  <c r="AP329" i="20"/>
  <c r="AQ329" i="20"/>
  <c r="AV329" i="20"/>
  <c r="AW329" i="20"/>
  <c r="BC329" i="20"/>
  <c r="BD329" i="20" s="1"/>
  <c r="BK329" i="20"/>
  <c r="BL329" i="20"/>
  <c r="BR329" i="20"/>
  <c r="BS329" i="20" s="1"/>
  <c r="BY329" i="20"/>
  <c r="BZ329" i="20"/>
  <c r="CF329" i="20"/>
  <c r="CG329" i="20" s="1"/>
  <c r="CN329" i="20"/>
  <c r="CO329" i="20"/>
  <c r="CP329" i="20"/>
  <c r="CQ329" i="20"/>
  <c r="CR329" i="20"/>
  <c r="CS329" i="20"/>
  <c r="I330" i="20"/>
  <c r="J330" i="20"/>
  <c r="K330" i="20"/>
  <c r="Q330" i="20"/>
  <c r="R330" i="20"/>
  <c r="Z330" i="20"/>
  <c r="AA330" i="20" s="1"/>
  <c r="AB330" i="20"/>
  <c r="AH330" i="20"/>
  <c r="AI330" i="20"/>
  <c r="AO330" i="20"/>
  <c r="AP330" i="20"/>
  <c r="AQ330" i="20"/>
  <c r="CP330" i="20" s="1"/>
  <c r="AV330" i="20"/>
  <c r="AW330" i="20" s="1"/>
  <c r="BC330" i="20"/>
  <c r="BD330" i="20"/>
  <c r="BK330" i="20"/>
  <c r="BL330" i="20" s="1"/>
  <c r="BR330" i="20"/>
  <c r="BS330" i="20"/>
  <c r="BY330" i="20"/>
  <c r="BZ330" i="20" s="1"/>
  <c r="CF330" i="20"/>
  <c r="CG330" i="20"/>
  <c r="CN330" i="20"/>
  <c r="CO330" i="20" s="1"/>
  <c r="CQ330" i="20"/>
  <c r="CR330" i="20"/>
  <c r="CS330" i="20"/>
  <c r="I331" i="20"/>
  <c r="J331" i="20"/>
  <c r="K331" i="20"/>
  <c r="Q331" i="20"/>
  <c r="R331" i="20" s="1"/>
  <c r="Z331" i="20"/>
  <c r="AA331" i="20"/>
  <c r="AB331" i="20"/>
  <c r="AH331" i="20" s="1"/>
  <c r="AO331" i="20"/>
  <c r="AP331" i="20"/>
  <c r="AQ331" i="20"/>
  <c r="AV331" i="20"/>
  <c r="AW331" i="20"/>
  <c r="BC331" i="20"/>
  <c r="BD331" i="20" s="1"/>
  <c r="BK331" i="20"/>
  <c r="BL331" i="20"/>
  <c r="BR331" i="20"/>
  <c r="BS331" i="20" s="1"/>
  <c r="BY331" i="20"/>
  <c r="BZ331" i="20"/>
  <c r="CF331" i="20"/>
  <c r="CG331" i="20" s="1"/>
  <c r="CN331" i="20"/>
  <c r="CO331" i="20"/>
  <c r="CP331" i="20"/>
  <c r="CQ331" i="20"/>
  <c r="CR331" i="20"/>
  <c r="CS331" i="20"/>
  <c r="I332" i="20"/>
  <c r="J332" i="20"/>
  <c r="K332" i="20"/>
  <c r="Q332" i="20"/>
  <c r="R332" i="20"/>
  <c r="Z332" i="20"/>
  <c r="AA332" i="20" s="1"/>
  <c r="AB332" i="20"/>
  <c r="AH332" i="20"/>
  <c r="AI332" i="20"/>
  <c r="AO332" i="20"/>
  <c r="AP332" i="20"/>
  <c r="AQ332" i="20"/>
  <c r="CP332" i="20" s="1"/>
  <c r="AV332" i="20"/>
  <c r="AW332" i="20" s="1"/>
  <c r="BC332" i="20"/>
  <c r="BD332" i="20"/>
  <c r="BK332" i="20"/>
  <c r="BL332" i="20" s="1"/>
  <c r="BR332" i="20"/>
  <c r="BS332" i="20"/>
  <c r="BY332" i="20"/>
  <c r="BZ332" i="20" s="1"/>
  <c r="CF332" i="20"/>
  <c r="CG332" i="20"/>
  <c r="CN332" i="20"/>
  <c r="CO332" i="20" s="1"/>
  <c r="CV332" i="20" s="1"/>
  <c r="CQ332" i="20"/>
  <c r="CR332" i="20"/>
  <c r="CS332" i="20"/>
  <c r="I333" i="20"/>
  <c r="J333" i="20"/>
  <c r="K333" i="20"/>
  <c r="Q333" i="20"/>
  <c r="R333" i="20" s="1"/>
  <c r="Z333" i="20"/>
  <c r="AA333" i="20"/>
  <c r="AB333" i="20"/>
  <c r="AH333" i="20" s="1"/>
  <c r="AO333" i="20"/>
  <c r="AP333" i="20"/>
  <c r="AQ333" i="20"/>
  <c r="AV333" i="20"/>
  <c r="AW333" i="20"/>
  <c r="BC333" i="20"/>
  <c r="BD333" i="20" s="1"/>
  <c r="BK333" i="20"/>
  <c r="BL333" i="20"/>
  <c r="BR333" i="20"/>
  <c r="BS333" i="20" s="1"/>
  <c r="BY333" i="20"/>
  <c r="BZ333" i="20"/>
  <c r="CF333" i="20"/>
  <c r="CG333" i="20" s="1"/>
  <c r="CN333" i="20"/>
  <c r="CO333" i="20"/>
  <c r="CP333" i="20"/>
  <c r="CQ333" i="20"/>
  <c r="CR333" i="20"/>
  <c r="CS333" i="20"/>
  <c r="I334" i="20"/>
  <c r="J334" i="20"/>
  <c r="K334" i="20"/>
  <c r="Q334" i="20"/>
  <c r="R334" i="20"/>
  <c r="Z334" i="20"/>
  <c r="AA334" i="20" s="1"/>
  <c r="AB334" i="20"/>
  <c r="AH334" i="20"/>
  <c r="AI334" i="20"/>
  <c r="AO334" i="20"/>
  <c r="AP334" i="20"/>
  <c r="AQ334" i="20"/>
  <c r="CP334" i="20" s="1"/>
  <c r="AV334" i="20"/>
  <c r="AW334" i="20" s="1"/>
  <c r="BC334" i="20"/>
  <c r="BD334" i="20"/>
  <c r="BK334" i="20"/>
  <c r="BL334" i="20" s="1"/>
  <c r="BR334" i="20"/>
  <c r="BS334" i="20"/>
  <c r="BY334" i="20"/>
  <c r="BZ334" i="20" s="1"/>
  <c r="CF334" i="20"/>
  <c r="CG334" i="20"/>
  <c r="CN334" i="20"/>
  <c r="CO334" i="20" s="1"/>
  <c r="CQ334" i="20"/>
  <c r="CR334" i="20"/>
  <c r="CS334" i="20"/>
  <c r="I335" i="20"/>
  <c r="J335" i="20"/>
  <c r="K335" i="20"/>
  <c r="Q335" i="20"/>
  <c r="R335" i="20" s="1"/>
  <c r="Z335" i="20"/>
  <c r="AA335" i="20"/>
  <c r="AB335" i="20"/>
  <c r="AH335" i="20" s="1"/>
  <c r="AO335" i="20"/>
  <c r="AP335" i="20"/>
  <c r="AQ335" i="20"/>
  <c r="AV335" i="20"/>
  <c r="AW335" i="20"/>
  <c r="BC335" i="20"/>
  <c r="BD335" i="20" s="1"/>
  <c r="BK335" i="20"/>
  <c r="BL335" i="20"/>
  <c r="BR335" i="20"/>
  <c r="BS335" i="20" s="1"/>
  <c r="BY335" i="20"/>
  <c r="BZ335" i="20"/>
  <c r="CF335" i="20"/>
  <c r="CG335" i="20" s="1"/>
  <c r="CN335" i="20"/>
  <c r="CO335" i="20"/>
  <c r="CP335" i="20"/>
  <c r="CQ335" i="20"/>
  <c r="CR335" i="20"/>
  <c r="CS335" i="20"/>
  <c r="I336" i="20"/>
  <c r="J336" i="20"/>
  <c r="K336" i="20"/>
  <c r="Q336" i="20"/>
  <c r="R336" i="20"/>
  <c r="Z336" i="20"/>
  <c r="AA336" i="20" s="1"/>
  <c r="AB336" i="20"/>
  <c r="AH336" i="20"/>
  <c r="AI336" i="20"/>
  <c r="AO336" i="20"/>
  <c r="AP336" i="20"/>
  <c r="AQ336" i="20"/>
  <c r="CP336" i="20" s="1"/>
  <c r="AV336" i="20"/>
  <c r="AW336" i="20" s="1"/>
  <c r="BC336" i="20"/>
  <c r="BD336" i="20"/>
  <c r="BK336" i="20"/>
  <c r="BL336" i="20" s="1"/>
  <c r="BR336" i="20"/>
  <c r="BS336" i="20"/>
  <c r="BY336" i="20"/>
  <c r="BZ336" i="20" s="1"/>
  <c r="CF336" i="20"/>
  <c r="CG336" i="20"/>
  <c r="CN336" i="20"/>
  <c r="CO336" i="20" s="1"/>
  <c r="CV336" i="20" s="1"/>
  <c r="CQ336" i="20"/>
  <c r="CR336" i="20"/>
  <c r="CS336" i="20"/>
  <c r="I337" i="20"/>
  <c r="J337" i="20"/>
  <c r="K337" i="20"/>
  <c r="Q337" i="20"/>
  <c r="R337" i="20" s="1"/>
  <c r="Z337" i="20"/>
  <c r="AA337" i="20"/>
  <c r="AB337" i="20"/>
  <c r="AH337" i="20" s="1"/>
  <c r="AO337" i="20"/>
  <c r="AP337" i="20"/>
  <c r="AQ337" i="20"/>
  <c r="AV337" i="20"/>
  <c r="AW337" i="20"/>
  <c r="BC337" i="20"/>
  <c r="BD337" i="20" s="1"/>
  <c r="BK337" i="20"/>
  <c r="BL337" i="20"/>
  <c r="BR337" i="20"/>
  <c r="BS337" i="20" s="1"/>
  <c r="BY337" i="20"/>
  <c r="BZ337" i="20"/>
  <c r="CF337" i="20"/>
  <c r="CG337" i="20" s="1"/>
  <c r="CN337" i="20"/>
  <c r="CO337" i="20"/>
  <c r="CP337" i="20"/>
  <c r="CQ337" i="20"/>
  <c r="CR337" i="20"/>
  <c r="CS337" i="20"/>
  <c r="I338" i="20"/>
  <c r="J338" i="20"/>
  <c r="K338" i="20"/>
  <c r="Q338" i="20"/>
  <c r="R338" i="20"/>
  <c r="Z338" i="20"/>
  <c r="AA338" i="20" s="1"/>
  <c r="AB338" i="20"/>
  <c r="AH338" i="20"/>
  <c r="AI338" i="20"/>
  <c r="AO338" i="20"/>
  <c r="AP338" i="20"/>
  <c r="AQ338" i="20"/>
  <c r="CP338" i="20" s="1"/>
  <c r="AV338" i="20"/>
  <c r="AW338" i="20" s="1"/>
  <c r="BC338" i="20"/>
  <c r="BD338" i="20"/>
  <c r="BK338" i="20"/>
  <c r="BL338" i="20" s="1"/>
  <c r="BR338" i="20"/>
  <c r="BS338" i="20"/>
  <c r="BY338" i="20"/>
  <c r="BZ338" i="20" s="1"/>
  <c r="CF338" i="20"/>
  <c r="CG338" i="20"/>
  <c r="CN338" i="20"/>
  <c r="CO338" i="20" s="1"/>
  <c r="CQ338" i="20"/>
  <c r="CR338" i="20"/>
  <c r="CS338" i="20"/>
  <c r="I339" i="20"/>
  <c r="J339" i="20"/>
  <c r="K339" i="20"/>
  <c r="Q339" i="20"/>
  <c r="R339" i="20" s="1"/>
  <c r="Z339" i="20"/>
  <c r="AA339" i="20"/>
  <c r="AB339" i="20"/>
  <c r="AH339" i="20" s="1"/>
  <c r="AO339" i="20"/>
  <c r="AP339" i="20"/>
  <c r="AQ339" i="20"/>
  <c r="AV339" i="20"/>
  <c r="AW339" i="20"/>
  <c r="BC339" i="20"/>
  <c r="BD339" i="20" s="1"/>
  <c r="BK339" i="20"/>
  <c r="BL339" i="20"/>
  <c r="BR339" i="20"/>
  <c r="BS339" i="20" s="1"/>
  <c r="BY339" i="20"/>
  <c r="BZ339" i="20"/>
  <c r="CF339" i="20"/>
  <c r="CG339" i="20" s="1"/>
  <c r="CN339" i="20"/>
  <c r="CO339" i="20"/>
  <c r="CP339" i="20"/>
  <c r="CQ339" i="20"/>
  <c r="CR339" i="20"/>
  <c r="CS339" i="20"/>
  <c r="I340" i="20"/>
  <c r="J340" i="20"/>
  <c r="K340" i="20"/>
  <c r="Q340" i="20"/>
  <c r="R340" i="20"/>
  <c r="Z340" i="20"/>
  <c r="AA340" i="20" s="1"/>
  <c r="AB340" i="20"/>
  <c r="AH340" i="20"/>
  <c r="AI340" i="20"/>
  <c r="AO340" i="20"/>
  <c r="AP340" i="20"/>
  <c r="AQ340" i="20"/>
  <c r="CP340" i="20" s="1"/>
  <c r="AV340" i="20"/>
  <c r="AW340" i="20" s="1"/>
  <c r="BC340" i="20"/>
  <c r="BD340" i="20"/>
  <c r="BK340" i="20"/>
  <c r="BL340" i="20" s="1"/>
  <c r="BR340" i="20"/>
  <c r="BS340" i="20"/>
  <c r="BY340" i="20"/>
  <c r="BZ340" i="20" s="1"/>
  <c r="CF340" i="20"/>
  <c r="CG340" i="20"/>
  <c r="CN340" i="20"/>
  <c r="CO340" i="20" s="1"/>
  <c r="CV340" i="20" s="1"/>
  <c r="CQ340" i="20"/>
  <c r="CR340" i="20"/>
  <c r="CS340" i="20"/>
  <c r="I341" i="20"/>
  <c r="J341" i="20"/>
  <c r="K341" i="20"/>
  <c r="Q341" i="20"/>
  <c r="R341" i="20" s="1"/>
  <c r="Z341" i="20"/>
  <c r="AA341" i="20"/>
  <c r="AB341" i="20"/>
  <c r="AH341" i="20" s="1"/>
  <c r="AO341" i="20"/>
  <c r="AP341" i="20"/>
  <c r="AQ341" i="20"/>
  <c r="AV341" i="20"/>
  <c r="AW341" i="20"/>
  <c r="BC341" i="20"/>
  <c r="BD341" i="20" s="1"/>
  <c r="BK341" i="20"/>
  <c r="BL341" i="20"/>
  <c r="BR341" i="20"/>
  <c r="BS341" i="20" s="1"/>
  <c r="BY341" i="20"/>
  <c r="BZ341" i="20"/>
  <c r="CF341" i="20"/>
  <c r="CG341" i="20" s="1"/>
  <c r="CN341" i="20"/>
  <c r="CO341" i="20"/>
  <c r="CP341" i="20"/>
  <c r="CQ341" i="20"/>
  <c r="CR341" i="20"/>
  <c r="CS341" i="20"/>
  <c r="I342" i="20"/>
  <c r="J342" i="20"/>
  <c r="K342" i="20"/>
  <c r="Q342" i="20"/>
  <c r="R342" i="20"/>
  <c r="Z342" i="20"/>
  <c r="AA342" i="20" s="1"/>
  <c r="AB342" i="20"/>
  <c r="AH342" i="20"/>
  <c r="AI342" i="20"/>
  <c r="AO342" i="20"/>
  <c r="AP342" i="20"/>
  <c r="AQ342" i="20"/>
  <c r="CP342" i="20" s="1"/>
  <c r="AV342" i="20"/>
  <c r="AW342" i="20" s="1"/>
  <c r="BC342" i="20"/>
  <c r="BD342" i="20"/>
  <c r="BK342" i="20"/>
  <c r="BL342" i="20" s="1"/>
  <c r="BR342" i="20"/>
  <c r="BS342" i="20"/>
  <c r="BY342" i="20"/>
  <c r="BZ342" i="20" s="1"/>
  <c r="CF342" i="20"/>
  <c r="CG342" i="20"/>
  <c r="CN342" i="20"/>
  <c r="CO342" i="20" s="1"/>
  <c r="CQ342" i="20"/>
  <c r="CR342" i="20"/>
  <c r="CS342" i="20"/>
  <c r="I343" i="20"/>
  <c r="J343" i="20"/>
  <c r="K343" i="20"/>
  <c r="Q343" i="20"/>
  <c r="R343" i="20" s="1"/>
  <c r="Z343" i="20"/>
  <c r="AA343" i="20"/>
  <c r="AB343" i="20"/>
  <c r="AH343" i="20" s="1"/>
  <c r="AO343" i="20"/>
  <c r="AP343" i="20"/>
  <c r="AQ343" i="20"/>
  <c r="AV343" i="20"/>
  <c r="AW343" i="20"/>
  <c r="BC343" i="20"/>
  <c r="BD343" i="20" s="1"/>
  <c r="BK343" i="20"/>
  <c r="BL343" i="20"/>
  <c r="BR343" i="20"/>
  <c r="BS343" i="20" s="1"/>
  <c r="BY343" i="20"/>
  <c r="BZ343" i="20"/>
  <c r="CF343" i="20"/>
  <c r="CG343" i="20" s="1"/>
  <c r="CN343" i="20"/>
  <c r="CO343" i="20"/>
  <c r="CP343" i="20"/>
  <c r="CQ343" i="20"/>
  <c r="CR343" i="20"/>
  <c r="CS343" i="20"/>
  <c r="I344" i="20"/>
  <c r="J344" i="20"/>
  <c r="K344" i="20"/>
  <c r="Q344" i="20"/>
  <c r="R344" i="20"/>
  <c r="Z344" i="20"/>
  <c r="AA344" i="20" s="1"/>
  <c r="AB344" i="20"/>
  <c r="AH344" i="20"/>
  <c r="AI344" i="20"/>
  <c r="AO344" i="20"/>
  <c r="AP344" i="20"/>
  <c r="AQ344" i="20"/>
  <c r="CP344" i="20" s="1"/>
  <c r="AV344" i="20"/>
  <c r="AW344" i="20" s="1"/>
  <c r="BC344" i="20"/>
  <c r="BD344" i="20"/>
  <c r="BK344" i="20"/>
  <c r="BL344" i="20" s="1"/>
  <c r="BR344" i="20"/>
  <c r="BS344" i="20"/>
  <c r="BY344" i="20"/>
  <c r="BZ344" i="20" s="1"/>
  <c r="CF344" i="20"/>
  <c r="CG344" i="20"/>
  <c r="CN344" i="20"/>
  <c r="CO344" i="20" s="1"/>
  <c r="CV344" i="20" s="1"/>
  <c r="CQ344" i="20"/>
  <c r="CR344" i="20"/>
  <c r="CS344" i="20"/>
  <c r="I345" i="20"/>
  <c r="J345" i="20"/>
  <c r="K345" i="20"/>
  <c r="Q345" i="20"/>
  <c r="R345" i="20" s="1"/>
  <c r="Z345" i="20"/>
  <c r="AA345" i="20"/>
  <c r="AB345" i="20"/>
  <c r="AH345" i="20" s="1"/>
  <c r="AO345" i="20"/>
  <c r="AP345" i="20"/>
  <c r="AQ345" i="20"/>
  <c r="AV345" i="20"/>
  <c r="AW345" i="20"/>
  <c r="BC345" i="20"/>
  <c r="BD345" i="20" s="1"/>
  <c r="BK345" i="20"/>
  <c r="BL345" i="20"/>
  <c r="BR345" i="20"/>
  <c r="BS345" i="20" s="1"/>
  <c r="BY345" i="20"/>
  <c r="BZ345" i="20"/>
  <c r="CF345" i="20"/>
  <c r="CG345" i="20" s="1"/>
  <c r="CN345" i="20"/>
  <c r="CO345" i="20"/>
  <c r="CP345" i="20"/>
  <c r="CQ345" i="20"/>
  <c r="CR345" i="20"/>
  <c r="CS345" i="20"/>
  <c r="I346" i="20"/>
  <c r="J346" i="20"/>
  <c r="K346" i="20"/>
  <c r="Q346" i="20"/>
  <c r="R346" i="20"/>
  <c r="Z346" i="20"/>
  <c r="AA346" i="20" s="1"/>
  <c r="AB346" i="20"/>
  <c r="AH346" i="20"/>
  <c r="AI346" i="20"/>
  <c r="AO346" i="20"/>
  <c r="AP346" i="20"/>
  <c r="AQ346" i="20"/>
  <c r="CP346" i="20" s="1"/>
  <c r="AV346" i="20"/>
  <c r="AW346" i="20" s="1"/>
  <c r="BC346" i="20"/>
  <c r="BD346" i="20"/>
  <c r="BK346" i="20"/>
  <c r="BL346" i="20" s="1"/>
  <c r="BR346" i="20"/>
  <c r="BS346" i="20"/>
  <c r="BY346" i="20"/>
  <c r="BZ346" i="20" s="1"/>
  <c r="CF346" i="20"/>
  <c r="CG346" i="20"/>
  <c r="CN346" i="20"/>
  <c r="CO346" i="20" s="1"/>
  <c r="CQ346" i="20"/>
  <c r="CR346" i="20"/>
  <c r="CS346" i="20"/>
  <c r="E347" i="20"/>
  <c r="F347" i="20"/>
  <c r="K347" i="20"/>
  <c r="L347" i="20"/>
  <c r="M347" i="20"/>
  <c r="N347" i="20"/>
  <c r="O347" i="20"/>
  <c r="P347" i="20"/>
  <c r="S347" i="20"/>
  <c r="T347" i="20"/>
  <c r="U347" i="20"/>
  <c r="V347" i="20"/>
  <c r="W347" i="20"/>
  <c r="X347" i="20"/>
  <c r="Y347" i="20"/>
  <c r="AB347" i="20"/>
  <c r="AC347" i="20"/>
  <c r="AD347" i="20"/>
  <c r="AE347" i="20"/>
  <c r="AF347" i="20"/>
  <c r="AG347" i="20"/>
  <c r="AJ347" i="20"/>
  <c r="AK347" i="20"/>
  <c r="AL347" i="20"/>
  <c r="AM347" i="20"/>
  <c r="AN347" i="20"/>
  <c r="AR347" i="20"/>
  <c r="AS347" i="20"/>
  <c r="AT347" i="20"/>
  <c r="AU347" i="20"/>
  <c r="AX347" i="20"/>
  <c r="AY347" i="20"/>
  <c r="AZ347" i="20"/>
  <c r="BA347" i="20"/>
  <c r="BB347" i="20"/>
  <c r="BE347" i="20"/>
  <c r="BF347" i="20"/>
  <c r="BG347" i="20"/>
  <c r="BH347" i="20"/>
  <c r="BI347" i="20"/>
  <c r="BJ347" i="20"/>
  <c r="BM347" i="20"/>
  <c r="BN347" i="20"/>
  <c r="BO347" i="20"/>
  <c r="BP347" i="20"/>
  <c r="BQ347" i="20"/>
  <c r="BT347" i="20"/>
  <c r="BU347" i="20"/>
  <c r="BV347" i="20"/>
  <c r="BW347" i="20"/>
  <c r="BX347" i="20"/>
  <c r="CA347" i="20"/>
  <c r="CB347" i="20"/>
  <c r="CC347" i="20"/>
  <c r="CD347" i="20"/>
  <c r="CE347" i="20"/>
  <c r="CF347" i="20"/>
  <c r="CH347" i="20"/>
  <c r="CI347" i="20"/>
  <c r="CJ347" i="20"/>
  <c r="CK347" i="20"/>
  <c r="CL347" i="20"/>
  <c r="CM347" i="20"/>
  <c r="CN347" i="20"/>
  <c r="CQ347" i="20"/>
  <c r="CR347" i="20"/>
  <c r="I348" i="20"/>
  <c r="J348" i="20"/>
  <c r="Q348" i="20"/>
  <c r="R348" i="20"/>
  <c r="Z348" i="20"/>
  <c r="AA348" i="20"/>
  <c r="AH348" i="20"/>
  <c r="AI348" i="20"/>
  <c r="AO348" i="20"/>
  <c r="AP348" i="20"/>
  <c r="AV348" i="20"/>
  <c r="AW348" i="20"/>
  <c r="BC348" i="20"/>
  <c r="BD348" i="20"/>
  <c r="BK348" i="20"/>
  <c r="BL348" i="20"/>
  <c r="BR348" i="20"/>
  <c r="BS348" i="20"/>
  <c r="BY348" i="20"/>
  <c r="BZ348" i="20"/>
  <c r="CF348" i="20"/>
  <c r="CG348" i="20"/>
  <c r="CP348" i="20"/>
  <c r="CQ348" i="20"/>
  <c r="CR348" i="20"/>
  <c r="CS348" i="20"/>
  <c r="CT348" i="20"/>
  <c r="CW348" i="20" s="1"/>
  <c r="CV348" i="20"/>
  <c r="I349" i="20"/>
  <c r="J349" i="20"/>
  <c r="J352" i="20" s="1"/>
  <c r="Q349" i="20"/>
  <c r="R349" i="20" s="1"/>
  <c r="R352" i="20" s="1"/>
  <c r="Z349" i="20"/>
  <c r="Z352" i="20" s="1"/>
  <c r="AA349" i="20"/>
  <c r="AA352" i="20" s="1"/>
  <c r="AH349" i="20"/>
  <c r="AI349" i="20" s="1"/>
  <c r="AI352" i="20" s="1"/>
  <c r="AO349" i="20"/>
  <c r="AP349" i="20"/>
  <c r="AV349" i="20"/>
  <c r="AW349" i="20" s="1"/>
  <c r="AW352" i="20" s="1"/>
  <c r="BC349" i="20"/>
  <c r="BD349" i="20"/>
  <c r="BK349" i="20"/>
  <c r="BL349" i="20" s="1"/>
  <c r="BL352" i="20" s="1"/>
  <c r="BR349" i="20"/>
  <c r="BR352" i="20" s="1"/>
  <c r="BS349" i="20"/>
  <c r="BS352" i="20" s="1"/>
  <c r="BY349" i="20"/>
  <c r="BZ349" i="20" s="1"/>
  <c r="BZ352" i="20" s="1"/>
  <c r="CF349" i="20"/>
  <c r="CG349" i="20"/>
  <c r="CN349" i="20"/>
  <c r="CO349" i="20" s="1"/>
  <c r="CP349" i="20"/>
  <c r="CP352" i="20" s="1"/>
  <c r="CQ349" i="20"/>
  <c r="CQ352" i="20" s="1"/>
  <c r="CR349" i="20"/>
  <c r="CR352" i="20" s="1"/>
  <c r="CR353" i="20" s="1"/>
  <c r="CS349" i="20"/>
  <c r="I350" i="20"/>
  <c r="J350" i="20"/>
  <c r="Q350" i="20"/>
  <c r="R350" i="20"/>
  <c r="Z350" i="20"/>
  <c r="AA350" i="20"/>
  <c r="AH350" i="20"/>
  <c r="AI350" i="20"/>
  <c r="AO350" i="20"/>
  <c r="AP350" i="20"/>
  <c r="AV350" i="20"/>
  <c r="AW350" i="20"/>
  <c r="BC350" i="20"/>
  <c r="BD350" i="20"/>
  <c r="BK350" i="20"/>
  <c r="BL350" i="20"/>
  <c r="BR350" i="20"/>
  <c r="BS350" i="20"/>
  <c r="BY350" i="20"/>
  <c r="BZ350" i="20"/>
  <c r="CF350" i="20"/>
  <c r="CG350" i="20"/>
  <c r="CN350" i="20"/>
  <c r="CT350" i="20" s="1"/>
  <c r="CW350" i="20" s="1"/>
  <c r="CO350" i="20"/>
  <c r="CV350" i="20" s="1"/>
  <c r="CP350" i="20"/>
  <c r="CQ350" i="20"/>
  <c r="CR350" i="20"/>
  <c r="CS350" i="20"/>
  <c r="I351" i="20"/>
  <c r="J351" i="20" s="1"/>
  <c r="Q351" i="20"/>
  <c r="R351" i="20"/>
  <c r="Z351" i="20"/>
  <c r="AA351" i="20" s="1"/>
  <c r="AH351" i="20"/>
  <c r="AI351" i="20"/>
  <c r="AO351" i="20"/>
  <c r="AP351" i="20" s="1"/>
  <c r="AV351" i="20"/>
  <c r="AW351" i="20"/>
  <c r="BC351" i="20"/>
  <c r="BD351" i="20" s="1"/>
  <c r="BD352" i="20" s="1"/>
  <c r="BK351" i="20"/>
  <c r="BL351" i="20"/>
  <c r="BR351" i="20"/>
  <c r="BS351" i="20" s="1"/>
  <c r="BY351" i="20"/>
  <c r="BZ351" i="20"/>
  <c r="CF351" i="20"/>
  <c r="CG351" i="20" s="1"/>
  <c r="CG352" i="20" s="1"/>
  <c r="CN351" i="20"/>
  <c r="CO351" i="20"/>
  <c r="CP351" i="20"/>
  <c r="CQ351" i="20"/>
  <c r="CR351" i="20"/>
  <c r="CS351" i="20"/>
  <c r="CT351" i="20"/>
  <c r="D352" i="20"/>
  <c r="E352" i="20"/>
  <c r="E353" i="20" s="1"/>
  <c r="F352" i="20"/>
  <c r="G352" i="20"/>
  <c r="H352" i="20"/>
  <c r="I352" i="20"/>
  <c r="K352" i="20"/>
  <c r="L352" i="20"/>
  <c r="M352" i="20"/>
  <c r="M353" i="20" s="1"/>
  <c r="N352" i="20"/>
  <c r="O352" i="20"/>
  <c r="P352" i="20"/>
  <c r="Q352" i="20"/>
  <c r="S352" i="20"/>
  <c r="T352" i="20"/>
  <c r="U352" i="20"/>
  <c r="U353" i="20" s="1"/>
  <c r="V352" i="20"/>
  <c r="W352" i="20"/>
  <c r="X352" i="20"/>
  <c r="Y352" i="20"/>
  <c r="Y353" i="20" s="1"/>
  <c r="AB352" i="20"/>
  <c r="AC352" i="20"/>
  <c r="AC353" i="20" s="1"/>
  <c r="AD352" i="20"/>
  <c r="AE352" i="20"/>
  <c r="AF352" i="20"/>
  <c r="AG352" i="20"/>
  <c r="AG353" i="20" s="1"/>
  <c r="AJ352" i="20"/>
  <c r="AK352" i="20"/>
  <c r="AK353" i="20" s="1"/>
  <c r="AL352" i="20"/>
  <c r="AM352" i="20"/>
  <c r="AN352" i="20"/>
  <c r="AO352" i="20"/>
  <c r="AQ352" i="20"/>
  <c r="AR352" i="20"/>
  <c r="AS352" i="20"/>
  <c r="AS353" i="20" s="1"/>
  <c r="AT352" i="20"/>
  <c r="AU352" i="20"/>
  <c r="AX352" i="20"/>
  <c r="AY352" i="20"/>
  <c r="AZ352" i="20"/>
  <c r="BA352" i="20"/>
  <c r="BA353" i="20" s="1"/>
  <c r="BB352" i="20"/>
  <c r="BE352" i="20"/>
  <c r="BF352" i="20"/>
  <c r="BG352" i="20"/>
  <c r="BH352" i="20"/>
  <c r="BI352" i="20"/>
  <c r="BI353" i="20" s="1"/>
  <c r="BJ352" i="20"/>
  <c r="BM352" i="20"/>
  <c r="BM353" i="20" s="1"/>
  <c r="BN352" i="20"/>
  <c r="BO352" i="20"/>
  <c r="BP352" i="20"/>
  <c r="BQ352" i="20"/>
  <c r="BQ353" i="20" s="1"/>
  <c r="BT352" i="20"/>
  <c r="BU352" i="20"/>
  <c r="BU353" i="20" s="1"/>
  <c r="BV352" i="20"/>
  <c r="BW352" i="20"/>
  <c r="BX352" i="20"/>
  <c r="BY352" i="20"/>
  <c r="CA352" i="20"/>
  <c r="CB352" i="20"/>
  <c r="CC352" i="20"/>
  <c r="CC353" i="20" s="1"/>
  <c r="CD352" i="20"/>
  <c r="CE352" i="20"/>
  <c r="CH352" i="20"/>
  <c r="CI352" i="20"/>
  <c r="CJ352" i="20"/>
  <c r="CK352" i="20"/>
  <c r="CK353" i="20" s="1"/>
  <c r="CL352" i="20"/>
  <c r="CM352" i="20"/>
  <c r="CS352" i="20"/>
  <c r="D353" i="20"/>
  <c r="F353" i="20"/>
  <c r="H353" i="20"/>
  <c r="K353" i="20"/>
  <c r="L353" i="20"/>
  <c r="N353" i="20"/>
  <c r="O353" i="20"/>
  <c r="P353" i="20"/>
  <c r="S353" i="20"/>
  <c r="T353" i="20"/>
  <c r="V353" i="20"/>
  <c r="W353" i="20"/>
  <c r="X353" i="20"/>
  <c r="AB353" i="20"/>
  <c r="AD353" i="20"/>
  <c r="AE353" i="20"/>
  <c r="AF353" i="20"/>
  <c r="AJ353" i="20"/>
  <c r="AL353" i="20"/>
  <c r="AN353" i="20"/>
  <c r="AR353" i="20"/>
  <c r="AT353" i="20"/>
  <c r="AX353" i="20"/>
  <c r="AY353" i="20"/>
  <c r="AZ353" i="20"/>
  <c r="BB353" i="20"/>
  <c r="BF353" i="20"/>
  <c r="BG353" i="20"/>
  <c r="BH353" i="20"/>
  <c r="BJ353" i="20"/>
  <c r="BN353" i="20"/>
  <c r="BO353" i="20"/>
  <c r="BP353" i="20"/>
  <c r="BT353" i="20"/>
  <c r="BV353" i="20"/>
  <c r="BW353" i="20"/>
  <c r="CA353" i="20"/>
  <c r="CB353" i="20"/>
  <c r="CD353" i="20"/>
  <c r="CE353" i="20"/>
  <c r="CH353" i="20"/>
  <c r="CI353" i="20"/>
  <c r="CJ353" i="20"/>
  <c r="CL353" i="20"/>
  <c r="AI343" i="20" l="1"/>
  <c r="CT343" i="20"/>
  <c r="CV337" i="20"/>
  <c r="AI331" i="20"/>
  <c r="CT331" i="20"/>
  <c r="CV329" i="20"/>
  <c r="AA347" i="20"/>
  <c r="CG347" i="20"/>
  <c r="AI322" i="20"/>
  <c r="AA322" i="20"/>
  <c r="AW326" i="20"/>
  <c r="CV326" i="20" s="1"/>
  <c r="CT326" i="20"/>
  <c r="AV347" i="20"/>
  <c r="CW324" i="20"/>
  <c r="CW316" i="20"/>
  <c r="CG322" i="20"/>
  <c r="R322" i="20"/>
  <c r="CV346" i="20"/>
  <c r="AI345" i="20"/>
  <c r="CV345" i="20" s="1"/>
  <c r="CT345" i="20"/>
  <c r="CV343" i="20"/>
  <c r="CV342" i="20"/>
  <c r="CT341" i="20"/>
  <c r="AI341" i="20"/>
  <c r="CV339" i="20"/>
  <c r="CV338" i="20"/>
  <c r="CT337" i="20"/>
  <c r="AI337" i="20"/>
  <c r="CV334" i="20"/>
  <c r="AI333" i="20"/>
  <c r="CV333" i="20" s="1"/>
  <c r="CT333" i="20"/>
  <c r="CV331" i="20"/>
  <c r="CV330" i="20"/>
  <c r="CT329" i="20"/>
  <c r="AI329" i="20"/>
  <c r="BL347" i="20"/>
  <c r="CV327" i="20"/>
  <c r="CW327" i="20"/>
  <c r="BZ347" i="20"/>
  <c r="BL322" i="20"/>
  <c r="BS322" i="20"/>
  <c r="AA353" i="20"/>
  <c r="CV341" i="20"/>
  <c r="AI339" i="20"/>
  <c r="CT339" i="20"/>
  <c r="CT335" i="20"/>
  <c r="AI335" i="20"/>
  <c r="CV335" i="20" s="1"/>
  <c r="BD347" i="20"/>
  <c r="CP347" i="20"/>
  <c r="AH347" i="20"/>
  <c r="CV351" i="20"/>
  <c r="CW351" i="20" s="1"/>
  <c r="AP352" i="20"/>
  <c r="CV349" i="20"/>
  <c r="CV352" i="20" s="1"/>
  <c r="CO352" i="20"/>
  <c r="BS347" i="20"/>
  <c r="R347" i="20"/>
  <c r="BD322" i="20"/>
  <c r="BD353" i="20" s="1"/>
  <c r="CU261" i="20"/>
  <c r="CV214" i="20"/>
  <c r="CS322" i="20"/>
  <c r="AW209" i="20"/>
  <c r="CV253" i="20"/>
  <c r="CV248" i="20"/>
  <c r="CW215" i="20"/>
  <c r="CO210" i="20"/>
  <c r="CV210" i="20" s="1"/>
  <c r="CT210" i="20"/>
  <c r="J322" i="20"/>
  <c r="CV187" i="20"/>
  <c r="CV175" i="20"/>
  <c r="CO167" i="20"/>
  <c r="CV167" i="20" s="1"/>
  <c r="CT167" i="20"/>
  <c r="CV152" i="20"/>
  <c r="CV148" i="20"/>
  <c r="CO134" i="20"/>
  <c r="CV134" i="20" s="1"/>
  <c r="CT134" i="20"/>
  <c r="CO129" i="20"/>
  <c r="CV129" i="20" s="1"/>
  <c r="CT129" i="20"/>
  <c r="CV115" i="20"/>
  <c r="CU104" i="20"/>
  <c r="CG44" i="20"/>
  <c r="CT44" i="20"/>
  <c r="AP209" i="20"/>
  <c r="CF352" i="20"/>
  <c r="CT325" i="20"/>
  <c r="CV324" i="20"/>
  <c r="CV319" i="20"/>
  <c r="CW319" i="20" s="1"/>
  <c r="CV313" i="20"/>
  <c r="CW313" i="20" s="1"/>
  <c r="CW299" i="20"/>
  <c r="CV295" i="20"/>
  <c r="CW295" i="20" s="1"/>
  <c r="CO272" i="20"/>
  <c r="CV272" i="20" s="1"/>
  <c r="CT272" i="20"/>
  <c r="CT269" i="20"/>
  <c r="CT268" i="20"/>
  <c r="CT267" i="20"/>
  <c r="CT265" i="20"/>
  <c r="CT264" i="20"/>
  <c r="CW220" i="20"/>
  <c r="CT219" i="20"/>
  <c r="CV215" i="20"/>
  <c r="CT214" i="20"/>
  <c r="CT213" i="20"/>
  <c r="CO212" i="20"/>
  <c r="CV212" i="20" s="1"/>
  <c r="CT212" i="20"/>
  <c r="AH322" i="20"/>
  <c r="CT208" i="20"/>
  <c r="CV207" i="20"/>
  <c r="CT200" i="20"/>
  <c r="CO200" i="20"/>
  <c r="CV200" i="20" s="1"/>
  <c r="CV190" i="20"/>
  <c r="CO184" i="20"/>
  <c r="CV184" i="20" s="1"/>
  <c r="CT184" i="20"/>
  <c r="CT181" i="20"/>
  <c r="CT179" i="20"/>
  <c r="BK177" i="20"/>
  <c r="BL177" i="20" s="1"/>
  <c r="CP177" i="20"/>
  <c r="CU163" i="20"/>
  <c r="CV160" i="20"/>
  <c r="CV159" i="20"/>
  <c r="CV158" i="20"/>
  <c r="CV156" i="20"/>
  <c r="CV143" i="20"/>
  <c r="CO142" i="20"/>
  <c r="CV142" i="20" s="1"/>
  <c r="CT142" i="20"/>
  <c r="CU138" i="20"/>
  <c r="CG132" i="20"/>
  <c r="CV132" i="20" s="1"/>
  <c r="CT132" i="20"/>
  <c r="CW126" i="20"/>
  <c r="CU126" i="20"/>
  <c r="CV116" i="20"/>
  <c r="CU106" i="20"/>
  <c r="CW106" i="20"/>
  <c r="CU99" i="20"/>
  <c r="CO82" i="20"/>
  <c r="CV82" i="20" s="1"/>
  <c r="CT82" i="20"/>
  <c r="BY75" i="20"/>
  <c r="CS75" i="20"/>
  <c r="CU12" i="20"/>
  <c r="CV12" i="20"/>
  <c r="CW12" i="20" s="1"/>
  <c r="CT349" i="20"/>
  <c r="CT342" i="20"/>
  <c r="CW342" i="20" s="1"/>
  <c r="CT340" i="20"/>
  <c r="CW340" i="20" s="1"/>
  <c r="CT338" i="20"/>
  <c r="CW338" i="20" s="1"/>
  <c r="CT336" i="20"/>
  <c r="CW336" i="20" s="1"/>
  <c r="CT334" i="20"/>
  <c r="CW334" i="20" s="1"/>
  <c r="CT332" i="20"/>
  <c r="CW332" i="20" s="1"/>
  <c r="CT330" i="20"/>
  <c r="CW330" i="20" s="1"/>
  <c r="CT328" i="20"/>
  <c r="CW328" i="20" s="1"/>
  <c r="CV325" i="20"/>
  <c r="CT323" i="20"/>
  <c r="CW323" i="20" s="1"/>
  <c r="CF322" i="20"/>
  <c r="AO322" i="20"/>
  <c r="AO353" i="20" s="1"/>
  <c r="I322" i="20"/>
  <c r="CV320" i="20"/>
  <c r="CW320" i="20" s="1"/>
  <c r="CV316" i="20"/>
  <c r="CW314" i="20"/>
  <c r="CT287" i="20"/>
  <c r="CO286" i="20"/>
  <c r="CV286" i="20" s="1"/>
  <c r="CT286" i="20"/>
  <c r="CO285" i="20"/>
  <c r="CV285" i="20" s="1"/>
  <c r="CT285" i="20"/>
  <c r="CO284" i="20"/>
  <c r="CV284" i="20" s="1"/>
  <c r="CT284" i="20"/>
  <c r="CO283" i="20"/>
  <c r="CV283" i="20" s="1"/>
  <c r="CT283" i="20"/>
  <c r="CO282" i="20"/>
  <c r="CV282" i="20" s="1"/>
  <c r="CT282" i="20"/>
  <c r="CO281" i="20"/>
  <c r="CV281" i="20" s="1"/>
  <c r="CT281" i="20"/>
  <c r="CO280" i="20"/>
  <c r="CV280" i="20" s="1"/>
  <c r="CT280" i="20"/>
  <c r="CO279" i="20"/>
  <c r="CV279" i="20" s="1"/>
  <c r="CT279" i="20"/>
  <c r="CO278" i="20"/>
  <c r="CV278" i="20" s="1"/>
  <c r="CT278" i="20"/>
  <c r="CO277" i="20"/>
  <c r="CV277" i="20" s="1"/>
  <c r="CT277" i="20"/>
  <c r="CO276" i="20"/>
  <c r="CV276" i="20" s="1"/>
  <c r="CT276" i="20"/>
  <c r="CO275" i="20"/>
  <c r="CV275" i="20" s="1"/>
  <c r="CT275" i="20"/>
  <c r="CO274" i="20"/>
  <c r="CV274" i="20" s="1"/>
  <c r="CT274" i="20"/>
  <c r="CO273" i="20"/>
  <c r="CV273" i="20" s="1"/>
  <c r="CT273" i="20"/>
  <c r="CT270" i="20"/>
  <c r="CV269" i="20"/>
  <c r="CV268" i="20"/>
  <c r="CV267" i="20"/>
  <c r="CV266" i="20"/>
  <c r="CV265" i="20"/>
  <c r="CV264" i="20"/>
  <c r="CV263" i="20"/>
  <c r="CV261" i="20"/>
  <c r="CW261" i="20" s="1"/>
  <c r="CW255" i="20"/>
  <c r="CT254" i="20"/>
  <c r="CV219" i="20"/>
  <c r="CV218" i="20"/>
  <c r="CV217" i="20"/>
  <c r="BR322" i="20"/>
  <c r="BY209" i="20"/>
  <c r="CV208" i="20"/>
  <c r="CO198" i="20"/>
  <c r="CV198" i="20" s="1"/>
  <c r="CT198" i="20"/>
  <c r="CT191" i="20"/>
  <c r="CT190" i="20"/>
  <c r="CV188" i="20"/>
  <c r="CV186" i="20"/>
  <c r="CT177" i="20"/>
  <c r="CT176" i="20"/>
  <c r="CO176" i="20"/>
  <c r="CV176" i="20" s="1"/>
  <c r="CO169" i="20"/>
  <c r="CV169" i="20" s="1"/>
  <c r="CT169" i="20"/>
  <c r="CT161" i="20"/>
  <c r="CT160" i="20"/>
  <c r="CT159" i="20"/>
  <c r="CT158" i="20"/>
  <c r="CT157" i="20"/>
  <c r="CT156" i="20"/>
  <c r="CO144" i="20"/>
  <c r="CV144" i="20" s="1"/>
  <c r="CT144" i="20"/>
  <c r="CO141" i="20"/>
  <c r="CV141" i="20" s="1"/>
  <c r="CT141" i="20"/>
  <c r="CV138" i="20"/>
  <c r="CW138" i="20" s="1"/>
  <c r="CW114" i="20"/>
  <c r="CU114" i="20"/>
  <c r="CT111" i="20"/>
  <c r="CO111" i="20"/>
  <c r="CV111" i="20" s="1"/>
  <c r="CT109" i="20"/>
  <c r="CO107" i="20"/>
  <c r="CV107" i="20" s="1"/>
  <c r="CT107" i="20"/>
  <c r="CU87" i="20"/>
  <c r="CT81" i="20"/>
  <c r="CT78" i="20"/>
  <c r="BL70" i="20"/>
  <c r="CV70" i="20" s="1"/>
  <c r="CT70" i="20"/>
  <c r="AA68" i="20"/>
  <c r="Z209" i="20"/>
  <c r="CW66" i="20"/>
  <c r="CU66" i="20"/>
  <c r="AA209" i="20"/>
  <c r="AI23" i="20"/>
  <c r="AH209" i="20"/>
  <c r="CQ209" i="20"/>
  <c r="CQ353" i="20" s="1"/>
  <c r="BD14" i="20"/>
  <c r="BD209" i="20" s="1"/>
  <c r="BC209" i="20"/>
  <c r="CO259" i="20"/>
  <c r="CV259" i="20" s="1"/>
  <c r="CT259" i="20"/>
  <c r="AV223" i="20"/>
  <c r="CS223" i="20"/>
  <c r="CO211" i="20"/>
  <c r="CT211" i="20"/>
  <c r="CU207" i="20"/>
  <c r="CW207" i="20"/>
  <c r="Q204" i="20"/>
  <c r="K209" i="20"/>
  <c r="CV189" i="20"/>
  <c r="CW143" i="20"/>
  <c r="CU143" i="20"/>
  <c r="CO125" i="20"/>
  <c r="CV125" i="20" s="1"/>
  <c r="CT125" i="20"/>
  <c r="CV118" i="20"/>
  <c r="CS117" i="20"/>
  <c r="CN117" i="20"/>
  <c r="CM209" i="20"/>
  <c r="CU95" i="20"/>
  <c r="CW95" i="20"/>
  <c r="BS41" i="20"/>
  <c r="CT41" i="20"/>
  <c r="BL5" i="20"/>
  <c r="CT5" i="20"/>
  <c r="CN352" i="20"/>
  <c r="AV352" i="20"/>
  <c r="BK347" i="20"/>
  <c r="BC347" i="20"/>
  <c r="AQ347" i="20"/>
  <c r="AQ353" i="20" s="1"/>
  <c r="BK322" i="20"/>
  <c r="BC322" i="20"/>
  <c r="AU322" i="20"/>
  <c r="AU353" i="20" s="1"/>
  <c r="CV315" i="20"/>
  <c r="CW315" i="20" s="1"/>
  <c r="CW303" i="20"/>
  <c r="CW301" i="20"/>
  <c r="CV297" i="20"/>
  <c r="CW297" i="20" s="1"/>
  <c r="CT266" i="20"/>
  <c r="CT263" i="20"/>
  <c r="CO260" i="20"/>
  <c r="CV260" i="20" s="1"/>
  <c r="CT260" i="20"/>
  <c r="CW221" i="20"/>
  <c r="CT218" i="20"/>
  <c r="CT217" i="20"/>
  <c r="CV216" i="20"/>
  <c r="CW216" i="20" s="1"/>
  <c r="AO209" i="20"/>
  <c r="CU193" i="20"/>
  <c r="CT192" i="20"/>
  <c r="CV191" i="20"/>
  <c r="CT188" i="20"/>
  <c r="CT186" i="20"/>
  <c r="CT180" i="20"/>
  <c r="CT178" i="20"/>
  <c r="CO168" i="20"/>
  <c r="CV168" i="20" s="1"/>
  <c r="CT168" i="20"/>
  <c r="CV161" i="20"/>
  <c r="CV157" i="20"/>
  <c r="CV135" i="20"/>
  <c r="BK352" i="20"/>
  <c r="BC352" i="20"/>
  <c r="BC353" i="20" s="1"/>
  <c r="BR347" i="20"/>
  <c r="BR353" i="20" s="1"/>
  <c r="CT346" i="20"/>
  <c r="CW346" i="20" s="1"/>
  <c r="CT344" i="20"/>
  <c r="CW344" i="20" s="1"/>
  <c r="AH352" i="20"/>
  <c r="CO347" i="20"/>
  <c r="BY347" i="20"/>
  <c r="BY353" i="20" s="1"/>
  <c r="CM322" i="20"/>
  <c r="CM353" i="20" s="1"/>
  <c r="Q322" i="20"/>
  <c r="CV321" i="20"/>
  <c r="CW321" i="20" s="1"/>
  <c r="CV317" i="20"/>
  <c r="CW317" i="20" s="1"/>
  <c r="CV314" i="20"/>
  <c r="CU313" i="20"/>
  <c r="CW312" i="20"/>
  <c r="CO311" i="20"/>
  <c r="CV311" i="20" s="1"/>
  <c r="CW311" i="20" s="1"/>
  <c r="CW310" i="20"/>
  <c r="CO309" i="20"/>
  <c r="CV309" i="20" s="1"/>
  <c r="CW309" i="20" s="1"/>
  <c r="CW308" i="20"/>
  <c r="CO307" i="20"/>
  <c r="CV307" i="20" s="1"/>
  <c r="CW307" i="20" s="1"/>
  <c r="CW306" i="20"/>
  <c r="CO305" i="20"/>
  <c r="CV305" i="20" s="1"/>
  <c r="CW305" i="20" s="1"/>
  <c r="CW304" i="20"/>
  <c r="CO303" i="20"/>
  <c r="CV303" i="20" s="1"/>
  <c r="CW302" i="20"/>
  <c r="CO301" i="20"/>
  <c r="CV301" i="20" s="1"/>
  <c r="CW300" i="20"/>
  <c r="CO299" i="20"/>
  <c r="CV299" i="20" s="1"/>
  <c r="CV298" i="20"/>
  <c r="CW298" i="20" s="1"/>
  <c r="CU297" i="20"/>
  <c r="CV296" i="20"/>
  <c r="CW296" i="20" s="1"/>
  <c r="CU295" i="20"/>
  <c r="CO294" i="20"/>
  <c r="CV294" i="20" s="1"/>
  <c r="CT294" i="20"/>
  <c r="CO293" i="20"/>
  <c r="CV293" i="20" s="1"/>
  <c r="CT293" i="20"/>
  <c r="CO292" i="20"/>
  <c r="CV292" i="20" s="1"/>
  <c r="CT292" i="20"/>
  <c r="CO291" i="20"/>
  <c r="CV291" i="20" s="1"/>
  <c r="CT291" i="20"/>
  <c r="CO290" i="20"/>
  <c r="CV290" i="20" s="1"/>
  <c r="CT290" i="20"/>
  <c r="CO289" i="20"/>
  <c r="CV289" i="20" s="1"/>
  <c r="CT289" i="20"/>
  <c r="CO288" i="20"/>
  <c r="CV288" i="20" s="1"/>
  <c r="CW288" i="20" s="1"/>
  <c r="CO271" i="20"/>
  <c r="CV271" i="20" s="1"/>
  <c r="CW271" i="20" s="1"/>
  <c r="CW262" i="20"/>
  <c r="CT253" i="20"/>
  <c r="CT252" i="20"/>
  <c r="CT251" i="20"/>
  <c r="CT250" i="20"/>
  <c r="CT249" i="20"/>
  <c r="CT248" i="20"/>
  <c r="CT247" i="20"/>
  <c r="CO246" i="20"/>
  <c r="CV246" i="20" s="1"/>
  <c r="CT246" i="20"/>
  <c r="CO245" i="20"/>
  <c r="CV245" i="20" s="1"/>
  <c r="CT245" i="20"/>
  <c r="CO244" i="20"/>
  <c r="CV244" i="20" s="1"/>
  <c r="CT244" i="20"/>
  <c r="CO243" i="20"/>
  <c r="CV243" i="20" s="1"/>
  <c r="CT243" i="20"/>
  <c r="CO242" i="20"/>
  <c r="CV242" i="20" s="1"/>
  <c r="CT242" i="20"/>
  <c r="CO241" i="20"/>
  <c r="CV241" i="20" s="1"/>
  <c r="CT241" i="20"/>
  <c r="CO240" i="20"/>
  <c r="CV240" i="20" s="1"/>
  <c r="CT240" i="20"/>
  <c r="CO239" i="20"/>
  <c r="CV239" i="20" s="1"/>
  <c r="CT239" i="20"/>
  <c r="CO238" i="20"/>
  <c r="CV238" i="20" s="1"/>
  <c r="CT238" i="20"/>
  <c r="CO237" i="20"/>
  <c r="CV237" i="20" s="1"/>
  <c r="CT237" i="20"/>
  <c r="CO236" i="20"/>
  <c r="CV236" i="20" s="1"/>
  <c r="CT236" i="20"/>
  <c r="CO235" i="20"/>
  <c r="CV235" i="20" s="1"/>
  <c r="CT235" i="20"/>
  <c r="CO234" i="20"/>
  <c r="CV234" i="20" s="1"/>
  <c r="CT234" i="20"/>
  <c r="CO233" i="20"/>
  <c r="CV233" i="20" s="1"/>
  <c r="CT233" i="20"/>
  <c r="CO232" i="20"/>
  <c r="CV232" i="20" s="1"/>
  <c r="CT232" i="20"/>
  <c r="CO231" i="20"/>
  <c r="CV231" i="20" s="1"/>
  <c r="CT231" i="20"/>
  <c r="CO230" i="20"/>
  <c r="CV230" i="20" s="1"/>
  <c r="CT230" i="20"/>
  <c r="CO229" i="20"/>
  <c r="CV229" i="20" s="1"/>
  <c r="CT229" i="20"/>
  <c r="CO228" i="20"/>
  <c r="CV228" i="20" s="1"/>
  <c r="CT228" i="20"/>
  <c r="CO227" i="20"/>
  <c r="CV227" i="20" s="1"/>
  <c r="CT227" i="20"/>
  <c r="CO226" i="20"/>
  <c r="CV226" i="20" s="1"/>
  <c r="CT226" i="20"/>
  <c r="CO225" i="20"/>
  <c r="CV225" i="20" s="1"/>
  <c r="CT225" i="20"/>
  <c r="CO224" i="20"/>
  <c r="CV224" i="20" s="1"/>
  <c r="CT224" i="20"/>
  <c r="CO222" i="20"/>
  <c r="CV222" i="20" s="1"/>
  <c r="CT222" i="20"/>
  <c r="CO221" i="20"/>
  <c r="CV221" i="20" s="1"/>
  <c r="CO220" i="20"/>
  <c r="CV220" i="20" s="1"/>
  <c r="CU216" i="20"/>
  <c r="Z322" i="20"/>
  <c r="Z353" i="20" s="1"/>
  <c r="CU215" i="20"/>
  <c r="BZ322" i="20"/>
  <c r="CP322" i="20"/>
  <c r="AP322" i="20"/>
  <c r="BX209" i="20"/>
  <c r="BX353" i="20" s="1"/>
  <c r="BE209" i="20"/>
  <c r="BE353" i="20" s="1"/>
  <c r="AV209" i="20"/>
  <c r="CO201" i="20"/>
  <c r="CV201" i="20" s="1"/>
  <c r="CW201" i="20" s="1"/>
  <c r="CG193" i="20"/>
  <c r="CT189" i="20"/>
  <c r="CT187" i="20"/>
  <c r="CT164" i="20"/>
  <c r="CG163" i="20"/>
  <c r="CV163" i="20" s="1"/>
  <c r="CW163" i="20" s="1"/>
  <c r="CO145" i="20"/>
  <c r="CV145" i="20" s="1"/>
  <c r="CT145" i="20"/>
  <c r="CT140" i="20"/>
  <c r="CO140" i="20"/>
  <c r="CV140" i="20" s="1"/>
  <c r="BL139" i="20"/>
  <c r="CV139" i="20" s="1"/>
  <c r="CT139" i="20"/>
  <c r="CT133" i="20"/>
  <c r="CT128" i="20"/>
  <c r="CT115" i="20"/>
  <c r="CV113" i="20"/>
  <c r="CT112" i="20"/>
  <c r="CO112" i="20"/>
  <c r="CV112" i="20" s="1"/>
  <c r="CG108" i="20"/>
  <c r="CV108" i="20" s="1"/>
  <c r="CT108" i="20"/>
  <c r="CU91" i="20"/>
  <c r="CT43" i="20"/>
  <c r="CG43" i="20"/>
  <c r="CV43" i="20" s="1"/>
  <c r="CT31" i="20"/>
  <c r="CO31" i="20"/>
  <c r="CV31" i="20" s="1"/>
  <c r="CO197" i="20"/>
  <c r="CV197" i="20" s="1"/>
  <c r="CT197" i="20"/>
  <c r="CT194" i="20"/>
  <c r="CV181" i="20"/>
  <c r="CV180" i="20"/>
  <c r="CV179" i="20"/>
  <c r="CV178" i="20"/>
  <c r="CT166" i="20"/>
  <c r="CT165" i="20"/>
  <c r="CO137" i="20"/>
  <c r="CV137" i="20" s="1"/>
  <c r="CT137" i="20"/>
  <c r="CV133" i="20"/>
  <c r="CV128" i="20"/>
  <c r="CV126" i="20"/>
  <c r="CT121" i="20"/>
  <c r="CW119" i="20"/>
  <c r="CT116" i="20"/>
  <c r="CV114" i="20"/>
  <c r="CV110" i="20"/>
  <c r="CV109" i="20"/>
  <c r="CF105" i="20"/>
  <c r="CP105" i="20"/>
  <c r="CV104" i="20"/>
  <c r="CW104" i="20" s="1"/>
  <c r="CO84" i="20"/>
  <c r="CV84" i="20" s="1"/>
  <c r="CT84" i="20"/>
  <c r="CO80" i="20"/>
  <c r="CV80" i="20" s="1"/>
  <c r="CT80" i="20"/>
  <c r="CO77" i="20"/>
  <c r="CV77" i="20" s="1"/>
  <c r="CT77" i="20"/>
  <c r="CT76" i="20"/>
  <c r="CW45" i="20"/>
  <c r="CU45" i="20"/>
  <c r="CO26" i="20"/>
  <c r="CO22" i="20"/>
  <c r="CV22" i="20" s="1"/>
  <c r="CT22" i="20"/>
  <c r="CU17" i="20"/>
  <c r="CG11" i="20"/>
  <c r="CV11" i="20" s="1"/>
  <c r="CT11" i="20"/>
  <c r="CO9" i="20"/>
  <c r="CT9" i="20"/>
  <c r="CV7" i="20"/>
  <c r="CV205" i="20"/>
  <c r="CW205" i="20" s="1"/>
  <c r="CT196" i="20"/>
  <c r="CT195" i="20"/>
  <c r="CV193" i="20"/>
  <c r="CW193" i="20" s="1"/>
  <c r="CV192" i="20"/>
  <c r="BY185" i="20"/>
  <c r="CS185" i="20"/>
  <c r="CO183" i="20"/>
  <c r="CV183" i="20" s="1"/>
  <c r="CT183" i="20"/>
  <c r="I182" i="20"/>
  <c r="J182" i="20" s="1"/>
  <c r="CV182" i="20" s="1"/>
  <c r="CP182" i="20"/>
  <c r="CV177" i="20"/>
  <c r="CT175" i="20"/>
  <c r="CT174" i="20"/>
  <c r="CT173" i="20"/>
  <c r="CT172" i="20"/>
  <c r="CT171" i="20"/>
  <c r="CT170" i="20"/>
  <c r="CV164" i="20"/>
  <c r="CV162" i="20"/>
  <c r="CW162" i="20" s="1"/>
  <c r="CT155" i="20"/>
  <c r="CT154" i="20"/>
  <c r="CT153" i="20"/>
  <c r="CT152" i="20"/>
  <c r="CT151" i="20"/>
  <c r="CT150" i="20"/>
  <c r="CT149" i="20"/>
  <c r="CT148" i="20"/>
  <c r="CT147" i="20"/>
  <c r="CT146" i="20"/>
  <c r="CT136" i="20"/>
  <c r="CO130" i="20"/>
  <c r="CV130" i="20" s="1"/>
  <c r="CT130" i="20"/>
  <c r="CT123" i="20"/>
  <c r="CO123" i="20"/>
  <c r="CV123" i="20" s="1"/>
  <c r="CT118" i="20"/>
  <c r="CT110" i="20"/>
  <c r="CT83" i="20"/>
  <c r="CW79" i="20"/>
  <c r="CU79" i="20"/>
  <c r="J69" i="20"/>
  <c r="CV69" i="20" s="1"/>
  <c r="CT69" i="20"/>
  <c r="CT59" i="20"/>
  <c r="CU58" i="20"/>
  <c r="BL13" i="20"/>
  <c r="CV13" i="20" s="1"/>
  <c r="CT13" i="20"/>
  <c r="CT135" i="20"/>
  <c r="CT131" i="20"/>
  <c r="CT127" i="20"/>
  <c r="CO122" i="20"/>
  <c r="CV122" i="20" s="1"/>
  <c r="CW122" i="20" s="1"/>
  <c r="CP121" i="20"/>
  <c r="CV119" i="20"/>
  <c r="CT113" i="20"/>
  <c r="CT103" i="20"/>
  <c r="CN85" i="20"/>
  <c r="CP85" i="20"/>
  <c r="CT72" i="20"/>
  <c r="CO71" i="20"/>
  <c r="CV71" i="20" s="1"/>
  <c r="CT71" i="20"/>
  <c r="CO67" i="20"/>
  <c r="CV67" i="20" s="1"/>
  <c r="CT67" i="20"/>
  <c r="CV63" i="20"/>
  <c r="CW63" i="20" s="1"/>
  <c r="CO61" i="20"/>
  <c r="CV61" i="20" s="1"/>
  <c r="CT61" i="20"/>
  <c r="CO60" i="20"/>
  <c r="CV60" i="20" s="1"/>
  <c r="CT60" i="20"/>
  <c r="BS47" i="20"/>
  <c r="CV47" i="20" s="1"/>
  <c r="CT47" i="20"/>
  <c r="CV45" i="20"/>
  <c r="I26" i="20"/>
  <c r="CS26" i="20"/>
  <c r="CW24" i="20"/>
  <c r="CU24" i="20"/>
  <c r="AI7" i="20"/>
  <c r="AI209" i="20" s="1"/>
  <c r="CT7" i="20"/>
  <c r="CV120" i="20"/>
  <c r="CW120" i="20" s="1"/>
  <c r="CV101" i="20"/>
  <c r="CW101" i="20" s="1"/>
  <c r="CV99" i="20"/>
  <c r="CW99" i="20" s="1"/>
  <c r="CV97" i="20"/>
  <c r="CW97" i="20" s="1"/>
  <c r="CV95" i="20"/>
  <c r="CV93" i="20"/>
  <c r="CW93" i="20" s="1"/>
  <c r="CV91" i="20"/>
  <c r="CW91" i="20" s="1"/>
  <c r="CV89" i="20"/>
  <c r="CW89" i="20" s="1"/>
  <c r="CV87" i="20"/>
  <c r="CW87" i="20" s="1"/>
  <c r="CP73" i="20"/>
  <c r="BK73" i="20"/>
  <c r="Q72" i="20"/>
  <c r="CP72" i="20"/>
  <c r="CG65" i="20"/>
  <c r="CV65" i="20" s="1"/>
  <c r="CT65" i="20"/>
  <c r="CG62" i="20"/>
  <c r="CV62" i="20" s="1"/>
  <c r="CT62" i="20"/>
  <c r="CV58" i="20"/>
  <c r="CW58" i="20" s="1"/>
  <c r="CT50" i="20"/>
  <c r="BS49" i="20"/>
  <c r="CV49" i="20" s="1"/>
  <c r="CT49" i="20"/>
  <c r="CO42" i="20"/>
  <c r="CV42" i="20" s="1"/>
  <c r="CT42" i="20"/>
  <c r="CO40" i="20"/>
  <c r="CV40" i="20" s="1"/>
  <c r="CT40" i="20"/>
  <c r="CT38" i="20"/>
  <c r="CO38" i="20"/>
  <c r="CV38" i="20" s="1"/>
  <c r="CV34" i="20"/>
  <c r="CT27" i="20"/>
  <c r="CO27" i="20"/>
  <c r="CV27" i="20" s="1"/>
  <c r="CO68" i="20"/>
  <c r="CV68" i="20" s="1"/>
  <c r="CT68" i="20"/>
  <c r="CP57" i="20"/>
  <c r="CN57" i="20"/>
  <c r="CT56" i="20"/>
  <c r="CO56" i="20"/>
  <c r="CV56" i="20" s="1"/>
  <c r="CP53" i="20"/>
  <c r="BK53" i="20"/>
  <c r="BL53" i="20" s="1"/>
  <c r="BR51" i="20"/>
  <c r="BR209" i="20" s="1"/>
  <c r="CP51" i="20"/>
  <c r="CT37" i="20"/>
  <c r="CO37" i="20"/>
  <c r="CV37" i="20" s="1"/>
  <c r="CG8" i="20"/>
  <c r="CV8" i="20" s="1"/>
  <c r="CT8" i="20"/>
  <c r="CV66" i="20"/>
  <c r="CT53" i="20"/>
  <c r="CO53" i="20"/>
  <c r="CV53" i="20" s="1"/>
  <c r="CV50" i="20"/>
  <c r="CV44" i="20"/>
  <c r="CV41" i="20"/>
  <c r="CN39" i="20"/>
  <c r="CP39" i="20"/>
  <c r="CU34" i="20"/>
  <c r="CW34" i="20"/>
  <c r="CT30" i="20"/>
  <c r="CO30" i="20"/>
  <c r="CV30" i="20" s="1"/>
  <c r="CT29" i="20"/>
  <c r="CO29" i="20"/>
  <c r="CV29" i="20" s="1"/>
  <c r="CV59" i="20"/>
  <c r="CO48" i="20"/>
  <c r="CV48" i="20" s="1"/>
  <c r="CT48" i="20"/>
  <c r="CO46" i="20"/>
  <c r="CV46" i="20" s="1"/>
  <c r="CT46" i="20"/>
  <c r="CW20" i="20"/>
  <c r="CT19" i="20"/>
  <c r="CO19" i="20"/>
  <c r="CV19" i="20" s="1"/>
  <c r="CV17" i="20"/>
  <c r="CW17" i="20" s="1"/>
  <c r="CG14" i="20"/>
  <c r="CV14" i="20" s="1"/>
  <c r="CT14" i="20"/>
  <c r="CT10" i="20"/>
  <c r="CO10" i="20"/>
  <c r="CV10" i="20" s="1"/>
  <c r="CV6" i="20"/>
  <c r="CV52" i="20"/>
  <c r="CW52" i="20" s="1"/>
  <c r="CT33" i="20"/>
  <c r="CO33" i="20"/>
  <c r="CV33" i="20" s="1"/>
  <c r="CO25" i="20"/>
  <c r="CV25" i="20" s="1"/>
  <c r="CT25" i="20"/>
  <c r="CO23" i="20"/>
  <c r="CV23" i="20" s="1"/>
  <c r="CT23" i="20"/>
  <c r="CV18" i="20"/>
  <c r="CW18" i="20" s="1"/>
  <c r="CP15" i="20"/>
  <c r="BK15" i="20"/>
  <c r="CT6" i="20"/>
  <c r="J6" i="16"/>
  <c r="K6" i="16"/>
  <c r="L6" i="16"/>
  <c r="J7" i="16"/>
  <c r="K7" i="16"/>
  <c r="L7" i="16"/>
  <c r="J8" i="16"/>
  <c r="K8" i="16"/>
  <c r="L8" i="16"/>
  <c r="J9" i="16"/>
  <c r="J10" i="16"/>
  <c r="K10" i="16"/>
  <c r="L10" i="16"/>
  <c r="J11" i="16"/>
  <c r="K11" i="16"/>
  <c r="L11" i="16"/>
  <c r="J12" i="16"/>
  <c r="K12" i="16"/>
  <c r="L12" i="16"/>
  <c r="J13" i="16"/>
  <c r="K13" i="16"/>
  <c r="L13" i="16"/>
  <c r="J14" i="16"/>
  <c r="K14" i="16"/>
  <c r="L14" i="16"/>
  <c r="J15" i="16"/>
  <c r="K15" i="16"/>
  <c r="L15" i="16"/>
  <c r="J16" i="16"/>
  <c r="K16" i="16"/>
  <c r="L16" i="16"/>
  <c r="J17" i="16"/>
  <c r="K17" i="16"/>
  <c r="L17" i="16"/>
  <c r="J18" i="16"/>
  <c r="K18" i="16"/>
  <c r="L18" i="16"/>
  <c r="J19" i="16"/>
  <c r="J20" i="16"/>
  <c r="K20" i="16"/>
  <c r="L20" i="16"/>
  <c r="J21" i="16"/>
  <c r="K21" i="16"/>
  <c r="J22" i="16"/>
  <c r="K22" i="16"/>
  <c r="L22" i="16"/>
  <c r="J23" i="16"/>
  <c r="K23" i="16"/>
  <c r="L23" i="16"/>
  <c r="J24" i="16"/>
  <c r="K24" i="16"/>
  <c r="L24" i="16"/>
  <c r="J25" i="16"/>
  <c r="K25" i="16"/>
  <c r="L25" i="16"/>
  <c r="J26" i="16"/>
  <c r="K26" i="16"/>
  <c r="L26" i="16"/>
  <c r="J27" i="16"/>
  <c r="K27" i="16"/>
  <c r="L27" i="16"/>
  <c r="J28" i="16"/>
  <c r="K28" i="16"/>
  <c r="L28" i="16"/>
  <c r="J29" i="16"/>
  <c r="K29" i="16"/>
  <c r="L29" i="16"/>
  <c r="J30" i="16"/>
  <c r="K30" i="16"/>
  <c r="L30" i="16"/>
  <c r="J31" i="16"/>
  <c r="K31" i="16"/>
  <c r="L31" i="16"/>
  <c r="J32" i="16"/>
  <c r="K32" i="16"/>
  <c r="L32" i="16"/>
  <c r="J33" i="16"/>
  <c r="K33" i="16"/>
  <c r="L33" i="16"/>
  <c r="J34" i="16"/>
  <c r="K34" i="16"/>
  <c r="L34" i="16"/>
  <c r="J35" i="16"/>
  <c r="K35" i="16"/>
  <c r="L35" i="16"/>
  <c r="J36" i="16"/>
  <c r="K36" i="16"/>
  <c r="L36" i="16"/>
  <c r="J37" i="16"/>
  <c r="K37" i="16"/>
  <c r="L37" i="16"/>
  <c r="J38" i="16"/>
  <c r="K38" i="16"/>
  <c r="L38" i="16"/>
  <c r="J39" i="16"/>
  <c r="K39" i="16"/>
  <c r="L39" i="16"/>
  <c r="J40" i="16"/>
  <c r="K40" i="16"/>
  <c r="L40" i="16"/>
  <c r="J41" i="16"/>
  <c r="K41" i="16"/>
  <c r="L41" i="16"/>
  <c r="J42" i="16"/>
  <c r="K42" i="16"/>
  <c r="L42" i="16"/>
  <c r="J43" i="16"/>
  <c r="K43" i="16"/>
  <c r="L43" i="16"/>
  <c r="J44" i="16"/>
  <c r="K44" i="16"/>
  <c r="L44" i="16"/>
  <c r="J45" i="16"/>
  <c r="K45" i="16"/>
  <c r="L45" i="16"/>
  <c r="J46" i="16"/>
  <c r="K46" i="16"/>
  <c r="L46" i="16"/>
  <c r="J47" i="16"/>
  <c r="K47" i="16"/>
  <c r="L47" i="16"/>
  <c r="J48" i="16"/>
  <c r="K48" i="16"/>
  <c r="L48" i="16"/>
  <c r="J49" i="16"/>
  <c r="K49" i="16"/>
  <c r="L49" i="16"/>
  <c r="J50" i="16"/>
  <c r="K50" i="16"/>
  <c r="L50" i="16"/>
  <c r="J51" i="16"/>
  <c r="K51" i="16"/>
  <c r="L51" i="16"/>
  <c r="J52" i="16"/>
  <c r="K52" i="16"/>
  <c r="L52" i="16"/>
  <c r="J53" i="16"/>
  <c r="K53" i="16"/>
  <c r="L53" i="16"/>
  <c r="J54" i="16"/>
  <c r="K54" i="16"/>
  <c r="L54" i="16"/>
  <c r="J55" i="16"/>
  <c r="K55" i="16"/>
  <c r="L55" i="16"/>
  <c r="J56" i="16"/>
  <c r="K56" i="16"/>
  <c r="L56" i="16"/>
  <c r="J57" i="16"/>
  <c r="K57" i="16"/>
  <c r="L57" i="16"/>
  <c r="J58" i="16"/>
  <c r="K58" i="16"/>
  <c r="L58" i="16"/>
  <c r="J59" i="16"/>
  <c r="K59" i="16"/>
  <c r="L59" i="16"/>
  <c r="J60" i="16"/>
  <c r="K60" i="16"/>
  <c r="L60" i="16"/>
  <c r="J61" i="16"/>
  <c r="K61" i="16"/>
  <c r="L61" i="16"/>
  <c r="J62" i="16"/>
  <c r="K62" i="16"/>
  <c r="L62" i="16"/>
  <c r="J63" i="16"/>
  <c r="K63" i="16"/>
  <c r="L63" i="16"/>
  <c r="J64" i="16"/>
  <c r="K64" i="16"/>
  <c r="L64" i="16"/>
  <c r="J65" i="16"/>
  <c r="K65" i="16"/>
  <c r="L65" i="16"/>
  <c r="J66" i="16"/>
  <c r="K66" i="16"/>
  <c r="L66" i="16"/>
  <c r="J67" i="16"/>
  <c r="K67" i="16"/>
  <c r="L67" i="16"/>
  <c r="J68" i="16"/>
  <c r="K68" i="16"/>
  <c r="L68" i="16"/>
  <c r="J69" i="16"/>
  <c r="K69" i="16"/>
  <c r="L69" i="16"/>
  <c r="J70" i="16"/>
  <c r="K70" i="16"/>
  <c r="L70" i="16"/>
  <c r="J71" i="16"/>
  <c r="K71" i="16"/>
  <c r="L71" i="16"/>
  <c r="J72" i="16"/>
  <c r="K72" i="16"/>
  <c r="L72" i="16"/>
  <c r="J73" i="16"/>
  <c r="K73" i="16"/>
  <c r="L73" i="16"/>
  <c r="J74" i="16"/>
  <c r="K74" i="16"/>
  <c r="L74" i="16"/>
  <c r="J75" i="16"/>
  <c r="K75" i="16"/>
  <c r="L75" i="16"/>
  <c r="J76" i="16"/>
  <c r="K76" i="16"/>
  <c r="L76" i="16"/>
  <c r="J77" i="16"/>
  <c r="K77" i="16"/>
  <c r="L77" i="16"/>
  <c r="J78" i="16"/>
  <c r="K78" i="16"/>
  <c r="L78" i="16"/>
  <c r="J79" i="16"/>
  <c r="K79" i="16"/>
  <c r="L79" i="16"/>
  <c r="J80" i="16"/>
  <c r="K80" i="16"/>
  <c r="L80" i="16"/>
  <c r="J81" i="16"/>
  <c r="K81" i="16"/>
  <c r="L81" i="16"/>
  <c r="J82" i="16"/>
  <c r="K82" i="16"/>
  <c r="L82" i="16"/>
  <c r="J83" i="16"/>
  <c r="K83" i="16"/>
  <c r="L83" i="16"/>
  <c r="J84" i="16"/>
  <c r="K84" i="16"/>
  <c r="L84" i="16"/>
  <c r="J85" i="16"/>
  <c r="K85" i="16"/>
  <c r="L85" i="16"/>
  <c r="J86" i="16"/>
  <c r="K86" i="16"/>
  <c r="L86" i="16"/>
  <c r="J87" i="16"/>
  <c r="K87" i="16"/>
  <c r="L87" i="16"/>
  <c r="J88" i="16"/>
  <c r="K88" i="16"/>
  <c r="L88" i="16"/>
  <c r="J89" i="16"/>
  <c r="K89" i="16"/>
  <c r="L89" i="16"/>
  <c r="J90" i="16"/>
  <c r="K90" i="16"/>
  <c r="L90" i="16"/>
  <c r="J91" i="16"/>
  <c r="K91" i="16"/>
  <c r="L91" i="16"/>
  <c r="J92" i="16"/>
  <c r="K92" i="16"/>
  <c r="L92" i="16"/>
  <c r="J93" i="16"/>
  <c r="K93" i="16"/>
  <c r="L93" i="16"/>
  <c r="J94" i="16"/>
  <c r="K94" i="16"/>
  <c r="L94" i="16"/>
  <c r="J95" i="16"/>
  <c r="K95" i="16"/>
  <c r="L95" i="16"/>
  <c r="J96" i="16"/>
  <c r="K96" i="16"/>
  <c r="L96" i="16"/>
  <c r="J97" i="16"/>
  <c r="K97" i="16"/>
  <c r="L97" i="16"/>
  <c r="J98" i="16"/>
  <c r="K98" i="16"/>
  <c r="L98" i="16"/>
  <c r="J99" i="16"/>
  <c r="K99" i="16"/>
  <c r="L99" i="16"/>
  <c r="J100" i="16"/>
  <c r="K100" i="16"/>
  <c r="L100" i="16"/>
  <c r="J101" i="16"/>
  <c r="K101" i="16"/>
  <c r="L101" i="16"/>
  <c r="J102" i="16"/>
  <c r="K102" i="16"/>
  <c r="L102" i="16"/>
  <c r="J103" i="16"/>
  <c r="K103" i="16"/>
  <c r="L103" i="16"/>
  <c r="J104" i="16"/>
  <c r="K104" i="16"/>
  <c r="L104" i="16"/>
  <c r="J105" i="16"/>
  <c r="K105" i="16"/>
  <c r="L105" i="16"/>
  <c r="J106" i="16"/>
  <c r="K106" i="16"/>
  <c r="L106" i="16"/>
  <c r="J107" i="16"/>
  <c r="K107" i="16"/>
  <c r="L107" i="16"/>
  <c r="J108" i="16"/>
  <c r="K108" i="16"/>
  <c r="L108" i="16"/>
  <c r="J109" i="16"/>
  <c r="K109" i="16"/>
  <c r="L109" i="16"/>
  <c r="J110" i="16"/>
  <c r="K110" i="16"/>
  <c r="L110" i="16"/>
  <c r="J111" i="16"/>
  <c r="K111" i="16"/>
  <c r="L111" i="16"/>
  <c r="J112" i="16"/>
  <c r="K112" i="16"/>
  <c r="L112" i="16"/>
  <c r="J113" i="16"/>
  <c r="K113" i="16"/>
  <c r="L113" i="16"/>
  <c r="J114" i="16"/>
  <c r="K114" i="16"/>
  <c r="L114" i="16"/>
  <c r="J115" i="16"/>
  <c r="K115" i="16"/>
  <c r="L115" i="16"/>
  <c r="J116" i="16"/>
  <c r="K116" i="16"/>
  <c r="L116" i="16"/>
  <c r="J117" i="16"/>
  <c r="K117" i="16"/>
  <c r="L117" i="16"/>
  <c r="J118" i="16"/>
  <c r="K118" i="16"/>
  <c r="L118" i="16"/>
  <c r="J119" i="16"/>
  <c r="K119" i="16"/>
  <c r="L119" i="16"/>
  <c r="J120" i="16"/>
  <c r="K120" i="16"/>
  <c r="L120" i="16"/>
  <c r="J121" i="16"/>
  <c r="K121" i="16"/>
  <c r="L121" i="16"/>
  <c r="J122" i="16"/>
  <c r="K122" i="16"/>
  <c r="L122" i="16"/>
  <c r="J123" i="16"/>
  <c r="K123" i="16"/>
  <c r="L123" i="16"/>
  <c r="J124" i="16"/>
  <c r="K124" i="16"/>
  <c r="L124" i="16"/>
  <c r="J125" i="16"/>
  <c r="K125" i="16"/>
  <c r="L125" i="16"/>
  <c r="J126" i="16"/>
  <c r="K126" i="16"/>
  <c r="L126" i="16"/>
  <c r="J127" i="16"/>
  <c r="K127" i="16"/>
  <c r="L127" i="16"/>
  <c r="J128" i="16"/>
  <c r="K128" i="16"/>
  <c r="L128" i="16"/>
  <c r="J129" i="16"/>
  <c r="K129" i="16"/>
  <c r="L129" i="16"/>
  <c r="J130" i="16"/>
  <c r="K130" i="16"/>
  <c r="L130" i="16"/>
  <c r="J131" i="16"/>
  <c r="K131" i="16"/>
  <c r="L131" i="16"/>
  <c r="J132" i="16"/>
  <c r="K132" i="16"/>
  <c r="L132" i="16"/>
  <c r="J133" i="16"/>
  <c r="K133" i="16"/>
  <c r="L133" i="16"/>
  <c r="J134" i="16"/>
  <c r="K134" i="16"/>
  <c r="L134" i="16"/>
  <c r="J135" i="16"/>
  <c r="K135" i="16"/>
  <c r="L135" i="16"/>
  <c r="J136" i="16"/>
  <c r="K136" i="16"/>
  <c r="L136" i="16"/>
  <c r="J137" i="16"/>
  <c r="K137" i="16"/>
  <c r="L137" i="16"/>
  <c r="J138" i="16"/>
  <c r="K138" i="16"/>
  <c r="L138" i="16"/>
  <c r="J139" i="16"/>
  <c r="K139" i="16"/>
  <c r="L139" i="16"/>
  <c r="J140" i="16"/>
  <c r="K140" i="16"/>
  <c r="L140" i="16"/>
  <c r="J141" i="16"/>
  <c r="K141" i="16"/>
  <c r="L141" i="16"/>
  <c r="J142" i="16"/>
  <c r="K142" i="16"/>
  <c r="L142" i="16"/>
  <c r="J143" i="16"/>
  <c r="K143" i="16"/>
  <c r="L143" i="16"/>
  <c r="J144" i="16"/>
  <c r="K144" i="16"/>
  <c r="L144" i="16"/>
  <c r="J145" i="16"/>
  <c r="K145" i="16"/>
  <c r="L145" i="16"/>
  <c r="J146" i="16"/>
  <c r="K146" i="16"/>
  <c r="L146" i="16"/>
  <c r="J147" i="16"/>
  <c r="K147" i="16"/>
  <c r="L147" i="16"/>
  <c r="J148" i="16"/>
  <c r="K148" i="16"/>
  <c r="L148" i="16"/>
  <c r="J149" i="16"/>
  <c r="K149" i="16"/>
  <c r="L149" i="16"/>
  <c r="J150" i="16"/>
  <c r="K150" i="16"/>
  <c r="L150" i="16"/>
  <c r="J151" i="16"/>
  <c r="K151" i="16"/>
  <c r="L151" i="16"/>
  <c r="J152" i="16"/>
  <c r="K152" i="16"/>
  <c r="L152" i="16"/>
  <c r="J153" i="16"/>
  <c r="K153" i="16"/>
  <c r="L153" i="16"/>
  <c r="J154" i="16"/>
  <c r="K154" i="16"/>
  <c r="L154" i="16"/>
  <c r="J155" i="16"/>
  <c r="K155" i="16"/>
  <c r="L155" i="16"/>
  <c r="J156" i="16"/>
  <c r="K156" i="16"/>
  <c r="L156" i="16"/>
  <c r="J157" i="16"/>
  <c r="K157" i="16"/>
  <c r="L157" i="16"/>
  <c r="J158" i="16"/>
  <c r="K158" i="16"/>
  <c r="L158" i="16"/>
  <c r="J159" i="16"/>
  <c r="K159" i="16"/>
  <c r="L159" i="16"/>
  <c r="J160" i="16"/>
  <c r="K160" i="16"/>
  <c r="L160" i="16"/>
  <c r="J161" i="16"/>
  <c r="K161" i="16"/>
  <c r="L161" i="16"/>
  <c r="J162" i="16"/>
  <c r="K162" i="16"/>
  <c r="L162" i="16"/>
  <c r="J163" i="16"/>
  <c r="K163" i="16"/>
  <c r="L163" i="16"/>
  <c r="J164" i="16"/>
  <c r="K164" i="16"/>
  <c r="L164" i="16"/>
  <c r="J165" i="16"/>
  <c r="K165" i="16"/>
  <c r="L165" i="16"/>
  <c r="J166" i="16"/>
  <c r="K166" i="16"/>
  <c r="L166" i="16"/>
  <c r="J167" i="16"/>
  <c r="K167" i="16"/>
  <c r="L167" i="16"/>
  <c r="J168" i="16"/>
  <c r="K168" i="16"/>
  <c r="L168" i="16"/>
  <c r="J169" i="16"/>
  <c r="K169" i="16"/>
  <c r="L169" i="16"/>
  <c r="J170" i="16"/>
  <c r="K170" i="16"/>
  <c r="L170" i="16"/>
  <c r="J171" i="16"/>
  <c r="K171" i="16"/>
  <c r="L171" i="16"/>
  <c r="J172" i="16"/>
  <c r="K172" i="16"/>
  <c r="L172" i="16"/>
  <c r="J173" i="16"/>
  <c r="K173" i="16"/>
  <c r="L173" i="16"/>
  <c r="J174" i="16"/>
  <c r="K174" i="16"/>
  <c r="L174" i="16"/>
  <c r="J175" i="16"/>
  <c r="K175" i="16"/>
  <c r="L175" i="16"/>
  <c r="J176" i="16"/>
  <c r="K176" i="16"/>
  <c r="L176" i="16"/>
  <c r="J177" i="16"/>
  <c r="K177" i="16"/>
  <c r="L177" i="16"/>
  <c r="J178" i="16"/>
  <c r="K178" i="16"/>
  <c r="L178" i="16"/>
  <c r="J179" i="16"/>
  <c r="K179" i="16"/>
  <c r="L179" i="16"/>
  <c r="J180" i="16"/>
  <c r="K180" i="16"/>
  <c r="L180" i="16"/>
  <c r="J181" i="16"/>
  <c r="K181" i="16"/>
  <c r="K5" i="16"/>
  <c r="L5" i="16"/>
  <c r="J5" i="16"/>
  <c r="H75" i="16"/>
  <c r="I75" i="16"/>
  <c r="G75" i="16"/>
  <c r="I180" i="16"/>
  <c r="I178" i="16" s="1"/>
  <c r="I179" i="16"/>
  <c r="G178" i="16"/>
  <c r="I177" i="16"/>
  <c r="I176" i="16"/>
  <c r="I174" i="16" s="1"/>
  <c r="I175" i="16"/>
  <c r="G174" i="16"/>
  <c r="G173" i="16"/>
  <c r="I173" i="16" s="1"/>
  <c r="I172" i="16"/>
  <c r="G172" i="16"/>
  <c r="I171" i="16"/>
  <c r="G170" i="16"/>
  <c r="I169" i="16"/>
  <c r="G168" i="16"/>
  <c r="I168" i="16" s="1"/>
  <c r="I167" i="16"/>
  <c r="I165" i="16"/>
  <c r="I164" i="16"/>
  <c r="G162" i="16"/>
  <c r="I162" i="16" s="1"/>
  <c r="I161" i="16"/>
  <c r="I160" i="16"/>
  <c r="G159" i="16"/>
  <c r="I158" i="16"/>
  <c r="G157" i="16"/>
  <c r="I157" i="16" s="1"/>
  <c r="I156" i="16"/>
  <c r="I154" i="16"/>
  <c r="I153" i="16"/>
  <c r="I151" i="16"/>
  <c r="I150" i="16"/>
  <c r="I149" i="16" s="1"/>
  <c r="G149" i="16"/>
  <c r="G148" i="16"/>
  <c r="I148" i="16" s="1"/>
  <c r="I147" i="16"/>
  <c r="G146" i="16"/>
  <c r="I146" i="16" s="1"/>
  <c r="I145" i="16"/>
  <c r="I143" i="16"/>
  <c r="I142" i="16"/>
  <c r="G142" i="16"/>
  <c r="I141" i="16"/>
  <c r="I140" i="16"/>
  <c r="I139" i="16"/>
  <c r="G139" i="16"/>
  <c r="I138" i="16"/>
  <c r="I137" i="16"/>
  <c r="G135" i="16"/>
  <c r="I135" i="16" s="1"/>
  <c r="I134" i="16"/>
  <c r="G134" i="16"/>
  <c r="G133" i="16"/>
  <c r="I133" i="16" s="1"/>
  <c r="I132" i="16"/>
  <c r="G130" i="16"/>
  <c r="I130" i="16" s="1"/>
  <c r="I129" i="16"/>
  <c r="G128" i="16"/>
  <c r="I128" i="16" s="1"/>
  <c r="I127" i="16"/>
  <c r="G125" i="16"/>
  <c r="G121" i="16" s="1"/>
  <c r="I124" i="16"/>
  <c r="G124" i="16"/>
  <c r="I123" i="16"/>
  <c r="I122" i="16"/>
  <c r="G120" i="16"/>
  <c r="G116" i="16" s="1"/>
  <c r="I119" i="16"/>
  <c r="G119" i="16"/>
  <c r="I118" i="16"/>
  <c r="I117" i="16"/>
  <c r="I115" i="16"/>
  <c r="G113" i="16"/>
  <c r="I113" i="16" s="1"/>
  <c r="I112" i="16"/>
  <c r="G112" i="16"/>
  <c r="I111" i="16"/>
  <c r="G110" i="16"/>
  <c r="I109" i="16"/>
  <c r="I107" i="16" s="1"/>
  <c r="G109" i="16"/>
  <c r="I108" i="16"/>
  <c r="G107" i="16"/>
  <c r="I106" i="16"/>
  <c r="G105" i="16"/>
  <c r="I105" i="16" s="1"/>
  <c r="I104" i="16"/>
  <c r="I102" i="16"/>
  <c r="I100" i="16"/>
  <c r="I99" i="16"/>
  <c r="G99" i="16"/>
  <c r="I98" i="16"/>
  <c r="G97" i="16"/>
  <c r="I96" i="16"/>
  <c r="G96" i="16"/>
  <c r="I95" i="16"/>
  <c r="I94" i="16"/>
  <c r="G93" i="16"/>
  <c r="I92" i="16"/>
  <c r="G90" i="16"/>
  <c r="I90" i="16" s="1"/>
  <c r="I86" i="16" s="1"/>
  <c r="I89" i="16"/>
  <c r="I88" i="16"/>
  <c r="G88" i="16"/>
  <c r="I87" i="16"/>
  <c r="G86" i="16"/>
  <c r="G85" i="16"/>
  <c r="I85" i="16" s="1"/>
  <c r="I84" i="16"/>
  <c r="G84" i="16"/>
  <c r="I83" i="16"/>
  <c r="G82" i="16"/>
  <c r="G80" i="16" s="1"/>
  <c r="I81" i="16"/>
  <c r="G74" i="16"/>
  <c r="I74" i="16" s="1"/>
  <c r="I73" i="16"/>
  <c r="G73" i="16"/>
  <c r="I72" i="16"/>
  <c r="G71" i="16"/>
  <c r="I71" i="16" s="1"/>
  <c r="I70" i="16"/>
  <c r="I68" i="16"/>
  <c r="I67" i="16"/>
  <c r="G67" i="16"/>
  <c r="G66" i="16"/>
  <c r="I66" i="16" s="1"/>
  <c r="I65" i="16"/>
  <c r="I63" i="16"/>
  <c r="I62" i="16"/>
  <c r="G62" i="16"/>
  <c r="G61" i="16"/>
  <c r="I61" i="16" s="1"/>
  <c r="I60" i="16"/>
  <c r="I59" i="16"/>
  <c r="G58" i="16"/>
  <c r="I57" i="16"/>
  <c r="I56" i="16"/>
  <c r="I54" i="16"/>
  <c r="G54" i="16"/>
  <c r="G53" i="16"/>
  <c r="G50" i="16" s="1"/>
  <c r="I52" i="16"/>
  <c r="G52" i="16"/>
  <c r="I51" i="16"/>
  <c r="G49" i="16"/>
  <c r="I49" i="16" s="1"/>
  <c r="I48" i="16"/>
  <c r="G48" i="16"/>
  <c r="I47" i="16"/>
  <c r="I46" i="16"/>
  <c r="G45" i="16"/>
  <c r="I44" i="16"/>
  <c r="I43" i="16"/>
  <c r="I41" i="16"/>
  <c r="G40" i="16"/>
  <c r="I40" i="16" s="1"/>
  <c r="I39" i="16"/>
  <c r="I37" i="16" s="1"/>
  <c r="I36" i="16"/>
  <c r="I35" i="16"/>
  <c r="I33" i="16" s="1"/>
  <c r="G35" i="16"/>
  <c r="G33" i="16"/>
  <c r="I32" i="16"/>
  <c r="I21" i="16"/>
  <c r="L21" i="16" s="1"/>
  <c r="I22" i="16"/>
  <c r="I23" i="16"/>
  <c r="I26" i="16"/>
  <c r="I27" i="16"/>
  <c r="I30" i="16"/>
  <c r="I20" i="16"/>
  <c r="G11" i="16"/>
  <c r="G9" i="16" s="1"/>
  <c r="H11" i="16"/>
  <c r="G19" i="16"/>
  <c r="F9" i="16"/>
  <c r="F19" i="16"/>
  <c r="E11" i="16"/>
  <c r="F11" i="16"/>
  <c r="D11" i="16"/>
  <c r="D9" i="16" s="1"/>
  <c r="D19" i="16"/>
  <c r="H30" i="16"/>
  <c r="H29" i="16"/>
  <c r="I29" i="16" s="1"/>
  <c r="H28" i="16"/>
  <c r="I28" i="16" s="1"/>
  <c r="H27" i="16"/>
  <c r="H26" i="16"/>
  <c r="H25" i="16"/>
  <c r="I25" i="16" s="1"/>
  <c r="H24" i="16"/>
  <c r="I24" i="16" s="1"/>
  <c r="I13" i="16"/>
  <c r="I14" i="16"/>
  <c r="I15" i="16"/>
  <c r="I16" i="16"/>
  <c r="I17" i="16"/>
  <c r="I18" i="16"/>
  <c r="I12" i="16"/>
  <c r="I11" i="16" s="1"/>
  <c r="F13" i="16"/>
  <c r="F14" i="16"/>
  <c r="F15" i="16"/>
  <c r="F16" i="16"/>
  <c r="F17" i="16"/>
  <c r="F18" i="16"/>
  <c r="F12" i="16"/>
  <c r="G5" i="16"/>
  <c r="H5" i="16"/>
  <c r="I8" i="16"/>
  <c r="I7" i="16"/>
  <c r="I6" i="16"/>
  <c r="I5" i="16" s="1"/>
  <c r="I10" i="16"/>
  <c r="CU110" i="20" l="1"/>
  <c r="CW110" i="20"/>
  <c r="CW130" i="20"/>
  <c r="CU130" i="20"/>
  <c r="CU108" i="20"/>
  <c r="CW108" i="20"/>
  <c r="CU139" i="20"/>
  <c r="CW139" i="20"/>
  <c r="CW145" i="20"/>
  <c r="CU145" i="20"/>
  <c r="CW222" i="20"/>
  <c r="CU222" i="20"/>
  <c r="Q353" i="20"/>
  <c r="CV5" i="20"/>
  <c r="AI347" i="20"/>
  <c r="AI353" i="20" s="1"/>
  <c r="CP209" i="20"/>
  <c r="CP353" i="20" s="1"/>
  <c r="CT85" i="20"/>
  <c r="CO85" i="20"/>
  <c r="CV85" i="20" s="1"/>
  <c r="CW135" i="20"/>
  <c r="CU135" i="20"/>
  <c r="AW223" i="20"/>
  <c r="AV322" i="20"/>
  <c r="CT223" i="20"/>
  <c r="CU270" i="20"/>
  <c r="CW270" i="20"/>
  <c r="CW82" i="20"/>
  <c r="CU82" i="20"/>
  <c r="CU6" i="20"/>
  <c r="CW6" i="20"/>
  <c r="CW23" i="20"/>
  <c r="CU23" i="20"/>
  <c r="CW46" i="20"/>
  <c r="CU46" i="20"/>
  <c r="CU30" i="20"/>
  <c r="CW30" i="20"/>
  <c r="CO39" i="20"/>
  <c r="CV39" i="20" s="1"/>
  <c r="CT39" i="20"/>
  <c r="CN209" i="20"/>
  <c r="CN353" i="20" s="1"/>
  <c r="BL73" i="20"/>
  <c r="CV73" i="20" s="1"/>
  <c r="CT73" i="20"/>
  <c r="J26" i="20"/>
  <c r="J209" i="20" s="1"/>
  <c r="J353" i="20" s="1"/>
  <c r="I209" i="20"/>
  <c r="I353" i="20" s="1"/>
  <c r="CT26" i="20"/>
  <c r="CW60" i="20"/>
  <c r="CU60" i="20"/>
  <c r="CU173" i="20"/>
  <c r="CW173" i="20"/>
  <c r="CU166" i="20"/>
  <c r="CW166" i="20"/>
  <c r="CW43" i="20"/>
  <c r="CU43" i="20"/>
  <c r="CW188" i="20"/>
  <c r="CU188" i="20"/>
  <c r="CU266" i="20"/>
  <c r="CW266" i="20"/>
  <c r="CT322" i="20"/>
  <c r="CU211" i="20"/>
  <c r="CU109" i="20"/>
  <c r="CW109" i="20"/>
  <c r="CW144" i="20"/>
  <c r="CU144" i="20"/>
  <c r="CU158" i="20"/>
  <c r="CW158" i="20"/>
  <c r="CW169" i="20"/>
  <c r="CU169" i="20"/>
  <c r="CW177" i="20"/>
  <c r="CU177" i="20"/>
  <c r="CU191" i="20"/>
  <c r="CW191" i="20"/>
  <c r="CW208" i="20"/>
  <c r="CU208" i="20"/>
  <c r="CU213" i="20"/>
  <c r="CW213" i="20"/>
  <c r="CU268" i="20"/>
  <c r="CW268" i="20"/>
  <c r="CW326" i="20"/>
  <c r="BL15" i="20"/>
  <c r="CV15" i="20" s="1"/>
  <c r="BK209" i="20"/>
  <c r="BK353" i="20" s="1"/>
  <c r="CT15" i="20"/>
  <c r="CW33" i="20"/>
  <c r="CU33" i="20"/>
  <c r="CU10" i="20"/>
  <c r="CW10" i="20"/>
  <c r="CU38" i="20"/>
  <c r="CW38" i="20"/>
  <c r="CU146" i="20"/>
  <c r="CW146" i="20"/>
  <c r="CU150" i="20"/>
  <c r="CW150" i="20"/>
  <c r="CU154" i="20"/>
  <c r="CW154" i="20"/>
  <c r="CU250" i="20"/>
  <c r="CW250" i="20"/>
  <c r="CU181" i="20"/>
  <c r="CW181" i="20"/>
  <c r="CU27" i="20"/>
  <c r="CW27" i="20"/>
  <c r="CW49" i="20"/>
  <c r="CU49" i="20"/>
  <c r="CU72" i="20"/>
  <c r="CW103" i="20"/>
  <c r="CU103" i="20"/>
  <c r="CU13" i="20"/>
  <c r="CW13" i="20"/>
  <c r="CU151" i="20"/>
  <c r="CW151" i="20"/>
  <c r="CU174" i="20"/>
  <c r="CW174" i="20"/>
  <c r="CU9" i="20"/>
  <c r="CV26" i="20"/>
  <c r="CW80" i="20"/>
  <c r="CU80" i="20"/>
  <c r="CU137" i="20"/>
  <c r="CW137" i="20"/>
  <c r="CW227" i="20"/>
  <c r="CU227" i="20"/>
  <c r="CW231" i="20"/>
  <c r="CU231" i="20"/>
  <c r="CW235" i="20"/>
  <c r="CU235" i="20"/>
  <c r="CW239" i="20"/>
  <c r="CU239" i="20"/>
  <c r="CW243" i="20"/>
  <c r="CU243" i="20"/>
  <c r="CU247" i="20"/>
  <c r="CW247" i="20"/>
  <c r="CU251" i="20"/>
  <c r="CW251" i="20"/>
  <c r="CW290" i="20"/>
  <c r="CU290" i="20"/>
  <c r="CU178" i="20"/>
  <c r="CW178" i="20"/>
  <c r="CW260" i="20"/>
  <c r="CU260" i="20"/>
  <c r="R204" i="20"/>
  <c r="CV204" i="20" s="1"/>
  <c r="CT204" i="20"/>
  <c r="CV211" i="20"/>
  <c r="CO322" i="20"/>
  <c r="CO353" i="20" s="1"/>
  <c r="CU78" i="20"/>
  <c r="CW78" i="20"/>
  <c r="CU159" i="20"/>
  <c r="CW159" i="20"/>
  <c r="CW198" i="20"/>
  <c r="CU198" i="20"/>
  <c r="CW275" i="20"/>
  <c r="CU275" i="20"/>
  <c r="CW281" i="20"/>
  <c r="CU281" i="20"/>
  <c r="CW142" i="20"/>
  <c r="CU142" i="20"/>
  <c r="CW335" i="20"/>
  <c r="CW333" i="20"/>
  <c r="CW345" i="20"/>
  <c r="CW25" i="20"/>
  <c r="CU25" i="20"/>
  <c r="CU19" i="20"/>
  <c r="CW19" i="20"/>
  <c r="CW48" i="20"/>
  <c r="CU48" i="20"/>
  <c r="CW47" i="20"/>
  <c r="CU47" i="20"/>
  <c r="CW113" i="20"/>
  <c r="CU113" i="20"/>
  <c r="CU148" i="20"/>
  <c r="CW148" i="20"/>
  <c r="CU152" i="20"/>
  <c r="CW152" i="20"/>
  <c r="CU171" i="20"/>
  <c r="CW171" i="20"/>
  <c r="CU76" i="20"/>
  <c r="CW76" i="20"/>
  <c r="CU8" i="20"/>
  <c r="CW8" i="20"/>
  <c r="CU37" i="20"/>
  <c r="CW37" i="20"/>
  <c r="CO57" i="20"/>
  <c r="CV57" i="20" s="1"/>
  <c r="CT57" i="20"/>
  <c r="CW42" i="20"/>
  <c r="CU42" i="20"/>
  <c r="CW50" i="20"/>
  <c r="CU50" i="20"/>
  <c r="CW65" i="20"/>
  <c r="CU65" i="20"/>
  <c r="R72" i="20"/>
  <c r="Q209" i="20"/>
  <c r="CU7" i="20"/>
  <c r="CW7" i="20"/>
  <c r="CS209" i="20"/>
  <c r="CS353" i="20" s="1"/>
  <c r="CW71" i="20"/>
  <c r="CU71" i="20"/>
  <c r="CW131" i="20"/>
  <c r="CU131" i="20"/>
  <c r="CU69" i="20"/>
  <c r="CW69" i="20"/>
  <c r="CW83" i="20"/>
  <c r="CU83" i="20"/>
  <c r="CU123" i="20"/>
  <c r="CW123" i="20"/>
  <c r="CU149" i="20"/>
  <c r="CW149" i="20"/>
  <c r="CU153" i="20"/>
  <c r="CW153" i="20"/>
  <c r="CU172" i="20"/>
  <c r="CW172" i="20"/>
  <c r="CW183" i="20"/>
  <c r="CU183" i="20"/>
  <c r="CU11" i="20"/>
  <c r="CW11" i="20"/>
  <c r="CW22" i="20"/>
  <c r="CU22" i="20"/>
  <c r="CU77" i="20"/>
  <c r="CW77" i="20"/>
  <c r="CW84" i="20"/>
  <c r="CU84" i="20"/>
  <c r="CT105" i="20"/>
  <c r="CG105" i="20"/>
  <c r="CF209" i="20"/>
  <c r="CF353" i="20" s="1"/>
  <c r="CU116" i="20"/>
  <c r="CW116" i="20"/>
  <c r="CU165" i="20"/>
  <c r="CW165" i="20"/>
  <c r="CU112" i="20"/>
  <c r="CW112" i="20"/>
  <c r="CW133" i="20"/>
  <c r="CU133" i="20"/>
  <c r="CU140" i="20"/>
  <c r="CW140" i="20"/>
  <c r="CW164" i="20"/>
  <c r="CU164" i="20"/>
  <c r="CW224" i="20"/>
  <c r="CU224" i="20"/>
  <c r="CW226" i="20"/>
  <c r="CU226" i="20"/>
  <c r="CW228" i="20"/>
  <c r="CU228" i="20"/>
  <c r="CW230" i="20"/>
  <c r="CU230" i="20"/>
  <c r="CW232" i="20"/>
  <c r="CU232" i="20"/>
  <c r="CW234" i="20"/>
  <c r="CU234" i="20"/>
  <c r="CW236" i="20"/>
  <c r="CU236" i="20"/>
  <c r="CW238" i="20"/>
  <c r="CU238" i="20"/>
  <c r="CW240" i="20"/>
  <c r="CU240" i="20"/>
  <c r="CW242" i="20"/>
  <c r="CU242" i="20"/>
  <c r="CW244" i="20"/>
  <c r="CU244" i="20"/>
  <c r="CW246" i="20"/>
  <c r="CU246" i="20"/>
  <c r="CU249" i="20"/>
  <c r="CW249" i="20"/>
  <c r="CU253" i="20"/>
  <c r="CW253" i="20"/>
  <c r="CW289" i="20"/>
  <c r="CU289" i="20"/>
  <c r="CW291" i="20"/>
  <c r="CU291" i="20"/>
  <c r="CW293" i="20"/>
  <c r="CU293" i="20"/>
  <c r="CW168" i="20"/>
  <c r="CU168" i="20"/>
  <c r="CW186" i="20"/>
  <c r="CU186" i="20"/>
  <c r="CW218" i="20"/>
  <c r="CU218" i="20"/>
  <c r="CU263" i="20"/>
  <c r="CW263" i="20"/>
  <c r="AV353" i="20"/>
  <c r="CU5" i="20"/>
  <c r="BS209" i="20"/>
  <c r="BS353" i="20" s="1"/>
  <c r="CO117" i="20"/>
  <c r="CV117" i="20" s="1"/>
  <c r="CT117" i="20"/>
  <c r="CW70" i="20"/>
  <c r="CU70" i="20"/>
  <c r="CU157" i="20"/>
  <c r="CW157" i="20"/>
  <c r="CU161" i="20"/>
  <c r="CW161" i="20"/>
  <c r="CU176" i="20"/>
  <c r="CW176" i="20"/>
  <c r="CU190" i="20"/>
  <c r="CW190" i="20"/>
  <c r="CW274" i="20"/>
  <c r="CU274" i="20"/>
  <c r="CW276" i="20"/>
  <c r="CU276" i="20"/>
  <c r="CW278" i="20"/>
  <c r="CU278" i="20"/>
  <c r="CW280" i="20"/>
  <c r="CU280" i="20"/>
  <c r="CW282" i="20"/>
  <c r="CU282" i="20"/>
  <c r="CW284" i="20"/>
  <c r="CU284" i="20"/>
  <c r="CW286" i="20"/>
  <c r="CU286" i="20"/>
  <c r="CU179" i="20"/>
  <c r="CW179" i="20"/>
  <c r="CW219" i="20"/>
  <c r="CU219" i="20"/>
  <c r="CU267" i="20"/>
  <c r="CW267" i="20"/>
  <c r="CW325" i="20"/>
  <c r="CW347" i="20" s="1"/>
  <c r="CW129" i="20"/>
  <c r="CU129" i="20"/>
  <c r="CW210" i="20"/>
  <c r="AW347" i="20"/>
  <c r="CU53" i="20"/>
  <c r="CW53" i="20"/>
  <c r="CT51" i="20"/>
  <c r="BS51" i="20"/>
  <c r="CV51" i="20" s="1"/>
  <c r="CW68" i="20"/>
  <c r="CU68" i="20"/>
  <c r="CW40" i="20"/>
  <c r="CU40" i="20"/>
  <c r="CU62" i="20"/>
  <c r="CW62" i="20"/>
  <c r="CW67" i="20"/>
  <c r="CU67" i="20"/>
  <c r="CW59" i="20"/>
  <c r="CU59" i="20"/>
  <c r="CU118" i="20"/>
  <c r="CW118" i="20"/>
  <c r="CU147" i="20"/>
  <c r="CW147" i="20"/>
  <c r="CU155" i="20"/>
  <c r="CW155" i="20"/>
  <c r="CU170" i="20"/>
  <c r="CW170" i="20"/>
  <c r="CU195" i="20"/>
  <c r="CW195" i="20"/>
  <c r="CW121" i="20"/>
  <c r="CU121" i="20"/>
  <c r="CU194" i="20"/>
  <c r="CW194" i="20"/>
  <c r="CU115" i="20"/>
  <c r="CW115" i="20"/>
  <c r="CW187" i="20"/>
  <c r="CU187" i="20"/>
  <c r="CW225" i="20"/>
  <c r="CU225" i="20"/>
  <c r="CW229" i="20"/>
  <c r="CU229" i="20"/>
  <c r="CW233" i="20"/>
  <c r="CU233" i="20"/>
  <c r="CW237" i="20"/>
  <c r="CU237" i="20"/>
  <c r="CW241" i="20"/>
  <c r="CU241" i="20"/>
  <c r="CW245" i="20"/>
  <c r="CU245" i="20"/>
  <c r="CW292" i="20"/>
  <c r="CU292" i="20"/>
  <c r="CW294" i="20"/>
  <c r="CU294" i="20"/>
  <c r="AH353" i="20"/>
  <c r="CW259" i="20"/>
  <c r="CU259" i="20"/>
  <c r="CU107" i="20"/>
  <c r="CW107" i="20"/>
  <c r="CW273" i="20"/>
  <c r="CU273" i="20"/>
  <c r="CW277" i="20"/>
  <c r="CU277" i="20"/>
  <c r="CW279" i="20"/>
  <c r="CU279" i="20"/>
  <c r="CW283" i="20"/>
  <c r="CU283" i="20"/>
  <c r="CW285" i="20"/>
  <c r="CU285" i="20"/>
  <c r="CU287" i="20"/>
  <c r="CW287" i="20"/>
  <c r="CW132" i="20"/>
  <c r="CU132" i="20"/>
  <c r="CU214" i="20"/>
  <c r="CW214" i="20"/>
  <c r="CU264" i="20"/>
  <c r="CW264" i="20"/>
  <c r="CU269" i="20"/>
  <c r="CW269" i="20"/>
  <c r="CW134" i="20"/>
  <c r="CU134" i="20"/>
  <c r="AP353" i="20"/>
  <c r="CW331" i="20"/>
  <c r="CW343" i="20"/>
  <c r="CU14" i="20"/>
  <c r="CW14" i="20"/>
  <c r="CW29" i="20"/>
  <c r="CU29" i="20"/>
  <c r="CW56" i="20"/>
  <c r="CU56" i="20"/>
  <c r="CW61" i="20"/>
  <c r="CU61" i="20"/>
  <c r="CW127" i="20"/>
  <c r="CU127" i="20"/>
  <c r="CU136" i="20"/>
  <c r="CW136" i="20"/>
  <c r="CU175" i="20"/>
  <c r="CW175" i="20"/>
  <c r="CT182" i="20"/>
  <c r="BZ185" i="20"/>
  <c r="CV185" i="20" s="1"/>
  <c r="CT185" i="20"/>
  <c r="CU196" i="20"/>
  <c r="CW196" i="20"/>
  <c r="CV9" i="20"/>
  <c r="CW9" i="20" s="1"/>
  <c r="CO209" i="20"/>
  <c r="CW197" i="20"/>
  <c r="CU197" i="20"/>
  <c r="CW31" i="20"/>
  <c r="CU31" i="20"/>
  <c r="CW128" i="20"/>
  <c r="CU128" i="20"/>
  <c r="CW189" i="20"/>
  <c r="CU189" i="20"/>
  <c r="CU248" i="20"/>
  <c r="CW248" i="20"/>
  <c r="CU252" i="20"/>
  <c r="CW252" i="20"/>
  <c r="CU180" i="20"/>
  <c r="CW180" i="20"/>
  <c r="CW192" i="20"/>
  <c r="CU192" i="20"/>
  <c r="CW217" i="20"/>
  <c r="CU217" i="20"/>
  <c r="CW41" i="20"/>
  <c r="CU41" i="20"/>
  <c r="CW125" i="20"/>
  <c r="CU125" i="20"/>
  <c r="CW81" i="20"/>
  <c r="CU81" i="20"/>
  <c r="CU111" i="20"/>
  <c r="CW111" i="20"/>
  <c r="CU141" i="20"/>
  <c r="CW141" i="20"/>
  <c r="CU156" i="20"/>
  <c r="CW156" i="20"/>
  <c r="CU160" i="20"/>
  <c r="CW160" i="20"/>
  <c r="CU254" i="20"/>
  <c r="CW254" i="20"/>
  <c r="CT352" i="20"/>
  <c r="CW349" i="20"/>
  <c r="CW352" i="20" s="1"/>
  <c r="BZ75" i="20"/>
  <c r="CT75" i="20"/>
  <c r="CW184" i="20"/>
  <c r="CU184" i="20"/>
  <c r="CU200" i="20"/>
  <c r="CW200" i="20"/>
  <c r="CW212" i="20"/>
  <c r="CU212" i="20"/>
  <c r="CU265" i="20"/>
  <c r="CW265" i="20"/>
  <c r="CW272" i="20"/>
  <c r="CU272" i="20"/>
  <c r="CV347" i="20"/>
  <c r="CW44" i="20"/>
  <c r="CU44" i="20"/>
  <c r="CW167" i="20"/>
  <c r="CU167" i="20"/>
  <c r="CW339" i="20"/>
  <c r="CW329" i="20"/>
  <c r="CW337" i="20"/>
  <c r="CW341" i="20"/>
  <c r="CT347" i="20"/>
  <c r="I19" i="16"/>
  <c r="I9" i="16" s="1"/>
  <c r="L9" i="16" s="1"/>
  <c r="H19" i="16"/>
  <c r="I45" i="16"/>
  <c r="G42" i="16"/>
  <c r="I93" i="16"/>
  <c r="G91" i="16"/>
  <c r="I170" i="16"/>
  <c r="I58" i="16"/>
  <c r="I97" i="16"/>
  <c r="I31" i="16"/>
  <c r="I69" i="16"/>
  <c r="I82" i="16"/>
  <c r="I80" i="16" s="1"/>
  <c r="I103" i="16"/>
  <c r="I101" i="16" s="1"/>
  <c r="I126" i="16"/>
  <c r="I131" i="16"/>
  <c r="I159" i="16"/>
  <c r="I166" i="16"/>
  <c r="I91" i="16"/>
  <c r="I144" i="16"/>
  <c r="I136" i="16" s="1"/>
  <c r="I163" i="16"/>
  <c r="I64" i="16"/>
  <c r="I55" i="16" s="1"/>
  <c r="I110" i="16"/>
  <c r="I155" i="16"/>
  <c r="I152" i="16" s="1"/>
  <c r="G37" i="16"/>
  <c r="G31" i="16" s="1"/>
  <c r="I53" i="16"/>
  <c r="I50" i="16" s="1"/>
  <c r="I42" i="16" s="1"/>
  <c r="G64" i="16"/>
  <c r="G69" i="16"/>
  <c r="G103" i="16"/>
  <c r="G101" i="16" s="1"/>
  <c r="I120" i="16"/>
  <c r="I116" i="16" s="1"/>
  <c r="I125" i="16"/>
  <c r="I121" i="16" s="1"/>
  <c r="G126" i="16"/>
  <c r="G131" i="16"/>
  <c r="G144" i="16"/>
  <c r="G136" i="16" s="1"/>
  <c r="G155" i="16"/>
  <c r="G152" i="16" s="1"/>
  <c r="G166" i="16"/>
  <c r="G163" i="16" s="1"/>
  <c r="D157" i="16"/>
  <c r="D113" i="16"/>
  <c r="D112" i="16"/>
  <c r="CW185" i="20" l="1"/>
  <c r="CU185" i="20"/>
  <c r="CW51" i="20"/>
  <c r="CU51" i="20"/>
  <c r="CV105" i="20"/>
  <c r="CW105" i="20" s="1"/>
  <c r="CG209" i="20"/>
  <c r="CG353" i="20" s="1"/>
  <c r="R209" i="20"/>
  <c r="R353" i="20" s="1"/>
  <c r="CV72" i="20"/>
  <c r="CW72" i="20" s="1"/>
  <c r="CU26" i="20"/>
  <c r="CW26" i="20"/>
  <c r="CU75" i="20"/>
  <c r="CT209" i="20"/>
  <c r="CT353" i="20" s="1"/>
  <c r="CU105" i="20"/>
  <c r="CW223" i="20"/>
  <c r="CU223" i="20"/>
  <c r="BL209" i="20"/>
  <c r="BL353" i="20" s="1"/>
  <c r="CV75" i="20"/>
  <c r="CW75" i="20" s="1"/>
  <c r="BZ209" i="20"/>
  <c r="BZ353" i="20" s="1"/>
  <c r="CU182" i="20"/>
  <c r="CW182" i="20"/>
  <c r="CW117" i="20"/>
  <c r="CU117" i="20"/>
  <c r="CW5" i="20"/>
  <c r="CW204" i="20"/>
  <c r="CU204" i="20"/>
  <c r="CW211" i="20"/>
  <c r="CW322" i="20" s="1"/>
  <c r="CW39" i="20"/>
  <c r="CU39" i="20"/>
  <c r="CW57" i="20"/>
  <c r="CU57" i="20"/>
  <c r="CU15" i="20"/>
  <c r="CW15" i="20"/>
  <c r="CU73" i="20"/>
  <c r="CW73" i="20"/>
  <c r="CV223" i="20"/>
  <c r="CV322" i="20" s="1"/>
  <c r="AW322" i="20"/>
  <c r="AW353" i="20" s="1"/>
  <c r="CU85" i="20"/>
  <c r="CW85" i="20"/>
  <c r="L19" i="16"/>
  <c r="H9" i="16"/>
  <c r="K9" i="16" s="1"/>
  <c r="K19" i="16"/>
  <c r="G114" i="16"/>
  <c r="G181" i="16" s="1"/>
  <c r="I114" i="16"/>
  <c r="I181" i="16" s="1"/>
  <c r="L181" i="16" s="1"/>
  <c r="G55" i="16"/>
  <c r="D178" i="16"/>
  <c r="D90" i="16"/>
  <c r="F180" i="16"/>
  <c r="F179" i="16"/>
  <c r="D172" i="16"/>
  <c r="CW209" i="20" l="1"/>
  <c r="CW353" i="20" s="1"/>
  <c r="CV209" i="20"/>
  <c r="CV353" i="20" s="1"/>
  <c r="F178" i="16"/>
  <c r="D85" i="16"/>
  <c r="D173" i="16" l="1"/>
  <c r="D162" i="16"/>
  <c r="F162" i="16" s="1"/>
  <c r="F161" i="16"/>
  <c r="F160" i="16"/>
  <c r="F158" i="16"/>
  <c r="F157" i="16"/>
  <c r="F156" i="16"/>
  <c r="D155" i="16"/>
  <c r="F154" i="16"/>
  <c r="F153" i="16"/>
  <c r="F151" i="16"/>
  <c r="F150" i="16"/>
  <c r="D149" i="16"/>
  <c r="D148" i="16"/>
  <c r="F148" i="16" s="1"/>
  <c r="F147" i="16"/>
  <c r="D146" i="16"/>
  <c r="F146" i="16" s="1"/>
  <c r="F145" i="16"/>
  <c r="F143" i="16"/>
  <c r="D142" i="16"/>
  <c r="D139" i="16" s="1"/>
  <c r="F141" i="16"/>
  <c r="F140" i="16"/>
  <c r="F138" i="16"/>
  <c r="F137" i="16"/>
  <c r="F113" i="16"/>
  <c r="F112" i="16"/>
  <c r="F111" i="16"/>
  <c r="D110" i="16"/>
  <c r="D109" i="16"/>
  <c r="D107" i="16" s="1"/>
  <c r="F108" i="16"/>
  <c r="F106" i="16"/>
  <c r="D105" i="16"/>
  <c r="D103" i="16" s="1"/>
  <c r="F104" i="16"/>
  <c r="F102" i="16"/>
  <c r="F100" i="16"/>
  <c r="D99" i="16"/>
  <c r="F99" i="16" s="1"/>
  <c r="F98" i="16"/>
  <c r="D96" i="16"/>
  <c r="D93" i="16" s="1"/>
  <c r="F95" i="16"/>
  <c r="F94" i="16"/>
  <c r="F92" i="16"/>
  <c r="F79" i="16"/>
  <c r="F78" i="16"/>
  <c r="F77" i="16"/>
  <c r="F76" i="16"/>
  <c r="D75" i="16"/>
  <c r="D74" i="16"/>
  <c r="F74" i="16" s="1"/>
  <c r="D73" i="16"/>
  <c r="F73" i="16" s="1"/>
  <c r="F72" i="16"/>
  <c r="D71" i="16"/>
  <c r="F71" i="16" s="1"/>
  <c r="F70" i="16"/>
  <c r="F68" i="16"/>
  <c r="D67" i="16"/>
  <c r="F67" i="16" s="1"/>
  <c r="D66" i="16"/>
  <c r="F66" i="16" s="1"/>
  <c r="F65" i="16"/>
  <c r="F63" i="16"/>
  <c r="D62" i="16"/>
  <c r="F62" i="16" s="1"/>
  <c r="D61" i="16"/>
  <c r="F61" i="16" s="1"/>
  <c r="F60" i="16"/>
  <c r="F59" i="16"/>
  <c r="F57" i="16"/>
  <c r="F56" i="16"/>
  <c r="F41" i="16"/>
  <c r="D40" i="16"/>
  <c r="F40" i="16" s="1"/>
  <c r="F39" i="16"/>
  <c r="F36" i="16"/>
  <c r="D35" i="16"/>
  <c r="F35" i="16" s="1"/>
  <c r="F33" i="16" s="1"/>
  <c r="F32" i="16"/>
  <c r="D5" i="16"/>
  <c r="F8" i="16"/>
  <c r="F7" i="16"/>
  <c r="F6" i="16"/>
  <c r="D168" i="16"/>
  <c r="F168" i="16" s="1"/>
  <c r="F172" i="16"/>
  <c r="F177" i="16"/>
  <c r="F176" i="16"/>
  <c r="F175" i="16"/>
  <c r="D174" i="16"/>
  <c r="F173" i="16"/>
  <c r="F171" i="16"/>
  <c r="F169" i="16"/>
  <c r="F167" i="16"/>
  <c r="F165" i="16"/>
  <c r="F164" i="16"/>
  <c r="D125" i="16"/>
  <c r="D124" i="16"/>
  <c r="F124" i="16" s="1"/>
  <c r="D130" i="16"/>
  <c r="F130" i="16" s="1"/>
  <c r="D135" i="16"/>
  <c r="F135" i="16" s="1"/>
  <c r="D134" i="16"/>
  <c r="F134" i="16" s="1"/>
  <c r="D133" i="16"/>
  <c r="F133" i="16" s="1"/>
  <c r="F132" i="16"/>
  <c r="F129" i="16"/>
  <c r="D128" i="16"/>
  <c r="F128" i="16" s="1"/>
  <c r="F127" i="16"/>
  <c r="F125" i="16"/>
  <c r="F123" i="16"/>
  <c r="F122" i="16"/>
  <c r="D120" i="16"/>
  <c r="D119" i="16"/>
  <c r="F118" i="16"/>
  <c r="F117" i="16"/>
  <c r="F115" i="16"/>
  <c r="D84" i="16"/>
  <c r="F84" i="16" s="1"/>
  <c r="F90" i="16"/>
  <c r="F89" i="16"/>
  <c r="D88" i="16"/>
  <c r="F88" i="16" s="1"/>
  <c r="F87" i="16"/>
  <c r="F85" i="16"/>
  <c r="F83" i="16"/>
  <c r="F81" i="16"/>
  <c r="D48" i="16"/>
  <c r="F48" i="16" s="1"/>
  <c r="D54" i="16"/>
  <c r="F54" i="16" s="1"/>
  <c r="D53" i="16"/>
  <c r="F53" i="16" s="1"/>
  <c r="D52" i="16"/>
  <c r="F51" i="16"/>
  <c r="D49" i="16"/>
  <c r="F49" i="16" s="1"/>
  <c r="F47" i="16"/>
  <c r="F46" i="16"/>
  <c r="F44" i="16"/>
  <c r="F43" i="16"/>
  <c r="D30" i="16"/>
  <c r="F30" i="16" s="1"/>
  <c r="D29" i="16"/>
  <c r="F29" i="16" s="1"/>
  <c r="D28" i="16"/>
  <c r="F28" i="16" s="1"/>
  <c r="F27" i="16"/>
  <c r="F26" i="16"/>
  <c r="F25" i="16"/>
  <c r="F24" i="16"/>
  <c r="F10" i="16"/>
  <c r="F37" i="16" l="1"/>
  <c r="F58" i="16"/>
  <c r="D144" i="16"/>
  <c r="D45" i="16"/>
  <c r="D37" i="16"/>
  <c r="D152" i="16"/>
  <c r="D159" i="16"/>
  <c r="D131" i="16"/>
  <c r="D166" i="16"/>
  <c r="D69" i="16"/>
  <c r="F64" i="16"/>
  <c r="F97" i="16"/>
  <c r="D136" i="16"/>
  <c r="F149" i="16"/>
  <c r="F75" i="16"/>
  <c r="D50" i="16"/>
  <c r="F166" i="16"/>
  <c r="D58" i="16"/>
  <c r="D64" i="16"/>
  <c r="D101" i="16"/>
  <c r="F155" i="16"/>
  <c r="F31" i="16"/>
  <c r="F96" i="16"/>
  <c r="F105" i="16"/>
  <c r="F110" i="16"/>
  <c r="F144" i="16"/>
  <c r="F159" i="16"/>
  <c r="D33" i="16"/>
  <c r="F69" i="16"/>
  <c r="F109" i="16"/>
  <c r="F142" i="16"/>
  <c r="D97" i="16"/>
  <c r="F5" i="16"/>
  <c r="F170" i="16"/>
  <c r="F174" i="16"/>
  <c r="D170" i="16"/>
  <c r="F52" i="16"/>
  <c r="F82" i="16"/>
  <c r="D116" i="16"/>
  <c r="F119" i="16"/>
  <c r="F120" i="16"/>
  <c r="F121" i="16"/>
  <c r="D121" i="16"/>
  <c r="F126" i="16"/>
  <c r="F131" i="16"/>
  <c r="D126" i="16"/>
  <c r="F86" i="16"/>
  <c r="D82" i="16"/>
  <c r="D86" i="16"/>
  <c r="F45" i="16"/>
  <c r="D42" i="16" l="1"/>
  <c r="F152" i="16"/>
  <c r="D163" i="16"/>
  <c r="F116" i="16"/>
  <c r="F114" i="16" s="1"/>
  <c r="D55" i="16"/>
  <c r="F163" i="16"/>
  <c r="D91" i="16"/>
  <c r="F93" i="16"/>
  <c r="F139" i="16"/>
  <c r="F107" i="16"/>
  <c r="F55" i="16"/>
  <c r="D31" i="16"/>
  <c r="F103" i="16"/>
  <c r="F50" i="16"/>
  <c r="F42" i="16" s="1"/>
  <c r="D114" i="16"/>
  <c r="F80" i="16"/>
  <c r="D80" i="16"/>
  <c r="D181" i="16" l="1"/>
  <c r="F91" i="16"/>
  <c r="F101" i="16"/>
  <c r="F136" i="16"/>
  <c r="F181" i="16" l="1"/>
  <c r="I6" i="14"/>
  <c r="I7" i="14"/>
  <c r="I8" i="14"/>
  <c r="I9" i="14"/>
  <c r="I10" i="14"/>
  <c r="I11" i="14"/>
  <c r="E18" i="14" l="1"/>
  <c r="K18" i="14" s="1"/>
  <c r="D18" i="14"/>
  <c r="K17" i="14"/>
  <c r="G17" i="14"/>
  <c r="F17" i="14"/>
  <c r="K16" i="14"/>
  <c r="G16" i="14"/>
  <c r="F16" i="14"/>
  <c r="K15" i="14"/>
  <c r="G15" i="14"/>
  <c r="F15" i="14"/>
  <c r="K14" i="14"/>
  <c r="G14" i="14"/>
  <c r="F14" i="14"/>
  <c r="K13" i="14"/>
  <c r="G13" i="14"/>
  <c r="F13" i="14"/>
  <c r="K12" i="14"/>
  <c r="G12" i="14"/>
  <c r="F12" i="14"/>
  <c r="K11" i="14"/>
  <c r="J11" i="14"/>
  <c r="F11" i="14"/>
  <c r="K10" i="14"/>
  <c r="J10" i="14"/>
  <c r="F10" i="14"/>
  <c r="K9" i="14"/>
  <c r="J9" i="14"/>
  <c r="F9" i="14"/>
  <c r="L9" i="14" s="1"/>
  <c r="K8" i="14"/>
  <c r="J8" i="14"/>
  <c r="F8" i="14"/>
  <c r="K7" i="14"/>
  <c r="J7" i="14"/>
  <c r="F7" i="14"/>
  <c r="L7" i="14" s="1"/>
  <c r="K6" i="14"/>
  <c r="J6" i="14"/>
  <c r="F6" i="14"/>
  <c r="K5" i="14"/>
  <c r="J5" i="14"/>
  <c r="I5" i="14"/>
  <c r="F5" i="14"/>
  <c r="F18" i="14" s="1"/>
  <c r="J13" i="14" l="1"/>
  <c r="I13" i="14"/>
  <c r="J15" i="14"/>
  <c r="I15" i="14"/>
  <c r="J17" i="14"/>
  <c r="I17" i="14"/>
  <c r="G18" i="14"/>
  <c r="I12" i="14"/>
  <c r="J14" i="14"/>
  <c r="I14" i="14"/>
  <c r="J16" i="14"/>
  <c r="I16" i="14"/>
  <c r="L10" i="14"/>
  <c r="L13" i="14"/>
  <c r="L14" i="14"/>
  <c r="L15" i="14"/>
  <c r="L16" i="14"/>
  <c r="L17" i="14"/>
  <c r="L12" i="14"/>
  <c r="I18" i="14"/>
  <c r="L18" i="14" s="1"/>
  <c r="L6" i="14"/>
  <c r="L8" i="14"/>
  <c r="L11" i="14"/>
  <c r="J18" i="14"/>
  <c r="L5" i="14"/>
  <c r="J12" i="14"/>
</calcChain>
</file>

<file path=xl/comments1.xml><?xml version="1.0" encoding="utf-8"?>
<comments xmlns="http://schemas.openxmlformats.org/spreadsheetml/2006/main">
  <authors>
    <author>Author</author>
  </authors>
  <commentList>
    <comment ref="CA298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daabruna-gatavisuflda</t>
        </r>
      </text>
    </comment>
  </commentList>
</comments>
</file>

<file path=xl/sharedStrings.xml><?xml version="1.0" encoding="utf-8"?>
<sst xmlns="http://schemas.openxmlformats.org/spreadsheetml/2006/main" count="5254" uniqueCount="837">
  <si>
    <t>N</t>
  </si>
  <si>
    <t>თანამდებობის დასახელება</t>
  </si>
  <si>
    <t>თანამდებობრივი სარგო თვეში</t>
  </si>
  <si>
    <t>I</t>
  </si>
  <si>
    <t>დეპარტამენტის უფროსი</t>
  </si>
  <si>
    <t>დეპარტამენტის უფროსის მოადგილე</t>
  </si>
  <si>
    <t xml:space="preserve">შრომითი ურთიერთობებისა და სოციალური პარტნიორობის სამმართველო </t>
  </si>
  <si>
    <t>სამმართველოს უფროსი</t>
  </si>
  <si>
    <t>მთავარი სპეციალისტი</t>
  </si>
  <si>
    <t>უფროსი სპეციალისტი</t>
  </si>
  <si>
    <t>სპეციალისტი</t>
  </si>
  <si>
    <t xml:space="preserve">დასაქმების ხელშეწყობის სამმართველო </t>
  </si>
  <si>
    <t>სულ</t>
  </si>
  <si>
    <t>მინისტრი</t>
  </si>
  <si>
    <t>მინისტრის პირველი მოადგილე</t>
  </si>
  <si>
    <t>მინისტრის მოადგილე</t>
  </si>
  <si>
    <t>მინისტრის მთავარი მრჩეველი</t>
  </si>
  <si>
    <t>მინისტრის თანაშემწე</t>
  </si>
  <si>
    <t>სპეციალისტი (მძღოლი)</t>
  </si>
  <si>
    <t>მინისტრის მოადგილის თანაშემწე</t>
  </si>
  <si>
    <t>რიცხოვნობა</t>
  </si>
  <si>
    <t>თანამდებობრივი სარგო ერთ ერთეულზე</t>
  </si>
  <si>
    <t>ხელმძღვანელობა</t>
  </si>
  <si>
    <t>სამინისტროს აპარატი (დეპარტამენტი)</t>
  </si>
  <si>
    <t>აპარატის უფროსი</t>
  </si>
  <si>
    <t>მინისტრის პირველი მოადგილის თანაშემწე</t>
  </si>
  <si>
    <t>II</t>
  </si>
  <si>
    <t>III</t>
  </si>
  <si>
    <t>შიდა აუდიტის დეპარტამენტი</t>
  </si>
  <si>
    <t>ინსპექტირების სამმართველო</t>
  </si>
  <si>
    <t>შიდა აუდიტის სამმართველო</t>
  </si>
  <si>
    <t>IV</t>
  </si>
  <si>
    <t>ადმინისტრაციული დეპარტამენტი</t>
  </si>
  <si>
    <t>საქმისწარმოების სამმართველო</t>
  </si>
  <si>
    <t>სახელმწიფო შესყიდვების სამმართველო</t>
  </si>
  <si>
    <t>საფინანსო - საბიუჯეტო სამმართველო</t>
  </si>
  <si>
    <t>ბუღალტრული აღრიცხვა - ანგარიშგების სამმართველო</t>
  </si>
  <si>
    <t>მატერიალური უზრუნველყოფის სამმართველო</t>
  </si>
  <si>
    <t>კადრების სამმართველო</t>
  </si>
  <si>
    <t>V</t>
  </si>
  <si>
    <t>იურიდიული დეპარტამენტი</t>
  </si>
  <si>
    <t>კანონშემოქმედებითი საქმიანობის სამმართველო</t>
  </si>
  <si>
    <t>სამართლებრივი უზრუნველყოფის სამმართველო</t>
  </si>
  <si>
    <t>VI</t>
  </si>
  <si>
    <t>სოციალური დაცვის დეპარტამენტი</t>
  </si>
  <si>
    <t>სოციალურ საკითხთა და პროგრამების სამმართველო</t>
  </si>
  <si>
    <t>პენსიისა და სოციალური დახმარების სამმართველო</t>
  </si>
  <si>
    <t>VII</t>
  </si>
  <si>
    <t>ჯანმრთელობის დაცვის დეპარტამენტი</t>
  </si>
  <si>
    <t>რეგულირების სამმართველო</t>
  </si>
  <si>
    <t>პოლიტიკის სამმართველო</t>
  </si>
  <si>
    <t>საზოგადოებრივი ჯანმრთელობის დაცვისა და პროგრამების სამმართველო</t>
  </si>
  <si>
    <t>საორგანიზაციო სამმართველო</t>
  </si>
  <si>
    <t>VIII</t>
  </si>
  <si>
    <t>ინფორმაციული ტექნოლოგიების დეპარტამენტი</t>
  </si>
  <si>
    <t>ტექნიკური უზრუნველყოფისა და ადმინისტრირების სამმართველო</t>
  </si>
  <si>
    <t>პროგრამული უზრუნველყოფის სამმართველო</t>
  </si>
  <si>
    <t>IX</t>
  </si>
  <si>
    <t>X</t>
  </si>
  <si>
    <t xml:space="preserve">სულ </t>
  </si>
  <si>
    <t>შრომისა და დასაქმების პოლიტიკის დეპარტამენტი</t>
  </si>
  <si>
    <t>მასმედიასთან და საზოგადოებასთან ურთიერთობის დეპარტამენტი</t>
  </si>
  <si>
    <t>მასმედიასთან ურთიერთობის სამმართველო</t>
  </si>
  <si>
    <t>ღონისძიებათა დაგეგმვისა და საზოგადოებასთან ურთიერთობის  სამმართველო</t>
  </si>
  <si>
    <t>ეკონომიკური დეპარტამენტი</t>
  </si>
  <si>
    <t>XI</t>
  </si>
  <si>
    <t xml:space="preserve">დაგეგმარებისა და ანალიზის სამმართველო </t>
  </si>
  <si>
    <t>კატასტროფების მართვის სამმართველო</t>
  </si>
  <si>
    <t>პროგრამების მონიტორინგის სამმართველო</t>
  </si>
  <si>
    <t>ძველი</t>
  </si>
  <si>
    <t>გადახრა</t>
  </si>
  <si>
    <t>ინფორმაციული ტექნოლოგიების პოლიტიკისა და ინფრასტრუქტურის ადმინისტრირების სამმართველო</t>
  </si>
  <si>
    <t>დამხმარე მოსამსახურე</t>
  </si>
  <si>
    <t>დამხმარე მოსამსახურე (მძღოლი)</t>
  </si>
  <si>
    <t>საგანგებო სიტუაციების კოორდინაციისა და რეჟიმის დეპარტამენტი</t>
  </si>
  <si>
    <t>შრომის ბაზრის ანალიზის სამმართველო</t>
  </si>
  <si>
    <t>საქართველოს შრომის, ჯანმრთელობისა და სოციალური დაცვის სამინისტროს ცენტრალური აპარატის 2015 წლის საშტატო რიცხოვნობა, სტრუქტურა და თანამდებობრივი სარგოების მოცულობა</t>
  </si>
  <si>
    <t>XII</t>
  </si>
  <si>
    <t>შრომის პირობების ინსპექტირების დეპარტამენტი</t>
  </si>
  <si>
    <t>საერთაშორისო ურთიერთობებისა და აპარატის საქმისწარმოების სამმართველო</t>
  </si>
  <si>
    <t>მინისტრის პირველი მოადგილის  თანაშემწე</t>
  </si>
  <si>
    <t>ადამიანური რესურსების მართვის და შრომის ეფექტურობის მონიტორინგის სამმართველო</t>
  </si>
  <si>
    <t>სამმართველოს უფროსის მოადგილე</t>
  </si>
  <si>
    <t>მოქმედი</t>
  </si>
  <si>
    <t>პროექტი</t>
  </si>
  <si>
    <t>ახალი საშტატო ახალი თანრიგებით</t>
  </si>
  <si>
    <t>გვარი, სახელი</t>
  </si>
  <si>
    <t>მოქმედი სარგო და 1 თვის ფონდი</t>
  </si>
  <si>
    <t>ახალი სარგო და 1 თვის ფონდი</t>
  </si>
  <si>
    <t>ახალი სარგოს წლიური ეფექტი</t>
  </si>
  <si>
    <t>შტატგარეშე მოსამსახურე</t>
  </si>
  <si>
    <t>ანა გოგბერაშვილი</t>
  </si>
  <si>
    <t>გიორგი ახვლედიანი</t>
  </si>
  <si>
    <t>ბადრი ჭურჭელაური</t>
  </si>
  <si>
    <t>აღჭურვა</t>
  </si>
  <si>
    <t>ირაკლი იობიძე</t>
  </si>
  <si>
    <t>ზურაბ ბიძიშვილი</t>
  </si>
  <si>
    <t>ნუკრი მელექსიშვილი</t>
  </si>
  <si>
    <t>გიორგი ფხალაძე</t>
  </si>
  <si>
    <t>ქეთევან დარცმელია</t>
  </si>
  <si>
    <t>ნანა ჭანტურიძე</t>
  </si>
  <si>
    <t>ნათია სვანიძე</t>
  </si>
  <si>
    <t>მაია მიქაია</t>
  </si>
  <si>
    <t>ნინო ქადაგიძე</t>
  </si>
  <si>
    <t>ლევან კაკაჩია</t>
  </si>
  <si>
    <t>ვლადიმერ ბაღათურია</t>
  </si>
  <si>
    <t>ოთარ გრიგოლია</t>
  </si>
  <si>
    <t>თეიმურაზ გილაური</t>
  </si>
  <si>
    <t>ნინო სიბაშვილი</t>
  </si>
  <si>
    <t>თინათინ ხეჩინაშვილი</t>
  </si>
  <si>
    <t>ეკა მაისურაძე</t>
  </si>
  <si>
    <t>ნინო ჭელიძე</t>
  </si>
  <si>
    <t>ბექა ფერაძე</t>
  </si>
  <si>
    <t>თამარ ცინცაძე</t>
  </si>
  <si>
    <t>გრიგოლ ჭკადუა</t>
  </si>
  <si>
    <t>ნინო აშორდია</t>
  </si>
  <si>
    <t>გიორგი ხუნდაძე</t>
  </si>
  <si>
    <t>თამარ დოლიძე</t>
  </si>
  <si>
    <t>მონიტორები</t>
  </si>
  <si>
    <t>დიანა მახარობლიძე</t>
  </si>
  <si>
    <t>ხათუნა  ხუციშვილი</t>
  </si>
  <si>
    <t>მანანა გვრიტიშვილი</t>
  </si>
  <si>
    <t>მაია შუბითიძე</t>
  </si>
  <si>
    <t>ეთერ ქვლივიძე</t>
  </si>
  <si>
    <t>მანანა გოგიაშვილი</t>
  </si>
  <si>
    <t>ნათელა ჭანუყვაძე</t>
  </si>
  <si>
    <t>ნანა ყელბერაშვილი</t>
  </si>
  <si>
    <t>ირინე ბალარჯიშვილი</t>
  </si>
  <si>
    <t>ლეილა ფიცხელაური</t>
  </si>
  <si>
    <t>ქეთევან ჭელიძე</t>
  </si>
  <si>
    <t>ანა ირემაშვილი</t>
  </si>
  <si>
    <t>თინათინ ყველაშვილი</t>
  </si>
  <si>
    <t>ეკატერინე გოგიაშვილი</t>
  </si>
  <si>
    <t>ლალი კალატოზი</t>
  </si>
  <si>
    <t>რუსუდან სოლოღაშვილი</t>
  </si>
  <si>
    <t>მზია თამარაშვილი</t>
  </si>
  <si>
    <t>ნინო თამარაშვილი</t>
  </si>
  <si>
    <t>ლიანა მათიაშვილი</t>
  </si>
  <si>
    <t>მარინე გიგილაშვილი</t>
  </si>
  <si>
    <t>ნანა ნათელაშვილი</t>
  </si>
  <si>
    <t>ალექსანდრე ტყეშელაშვილი</t>
  </si>
  <si>
    <t>გიორგი მარჯანიძე</t>
  </si>
  <si>
    <t>მეგი კიკაჩეიშვილი</t>
  </si>
  <si>
    <t>მარინე წულეისკირი</t>
  </si>
  <si>
    <t>მარინე ვენჯელაშვილი</t>
  </si>
  <si>
    <t>მზია ბერაძე</t>
  </si>
  <si>
    <t>დეა გოლიაძე</t>
  </si>
  <si>
    <t>მაია ძაბირაძე</t>
  </si>
  <si>
    <t>ინგა ჩოჩიშვილი</t>
  </si>
  <si>
    <t>ლია გალუსტაშვილი</t>
  </si>
  <si>
    <t>გიორგი კახიძე</t>
  </si>
  <si>
    <t>ალექსანდრე მაისურაძე</t>
  </si>
  <si>
    <t>თეა ბაქრაძე</t>
  </si>
  <si>
    <t>ნინო ჭოხონელიძე</t>
  </si>
  <si>
    <t>ნანა საჯაია</t>
  </si>
  <si>
    <t>მარი ბადურაშვილი</t>
  </si>
  <si>
    <t>ეკატერინე ანდღულაძე</t>
  </si>
  <si>
    <t>მარინე დარჩია</t>
  </si>
  <si>
    <t>ქრისტინა მენაღარიშვილი</t>
  </si>
  <si>
    <t>თამარ ხუბუა</t>
  </si>
  <si>
    <t>თათია ზანარდია</t>
  </si>
  <si>
    <t>ალექსანდრე რეხვიაშვილი</t>
  </si>
  <si>
    <t>პაატა ლომთათიძე</t>
  </si>
  <si>
    <t>თათია გიგანი</t>
  </si>
  <si>
    <t>ქეთევან ჭაობაშვილი</t>
  </si>
  <si>
    <t>ირინა მჟავანაძე</t>
  </si>
  <si>
    <t>ნანა წიქარიშვილი</t>
  </si>
  <si>
    <t>ნათია ჩიხრაძე</t>
  </si>
  <si>
    <t>თინათინ არევაძე</t>
  </si>
  <si>
    <t>ანი მაღრაძე</t>
  </si>
  <si>
    <t>ანა აზრუმელაშვილი</t>
  </si>
  <si>
    <t>თამარ კვიცარიძე</t>
  </si>
  <si>
    <t>ნელი კოკოზაშვილი</t>
  </si>
  <si>
    <t>მარინე ჯიმშიტაშვილი</t>
  </si>
  <si>
    <t>მირანდა გაგელიძე</t>
  </si>
  <si>
    <t>თამარ ნონიკაშვილი</t>
  </si>
  <si>
    <t>სალომე ესაკია</t>
  </si>
  <si>
    <t>მერი მათიაშვილი</t>
  </si>
  <si>
    <t>დიმიტრი ოქრომჭედლიშვილი</t>
  </si>
  <si>
    <t>ნატალია გუსაროვა</t>
  </si>
  <si>
    <t>ფიქრია სულაბერიძე</t>
  </si>
  <si>
    <t>ნათია ბენაშვილი</t>
  </si>
  <si>
    <t>ლალი პარკაძე</t>
  </si>
  <si>
    <t>ნინო ორაგველიძე</t>
  </si>
  <si>
    <t>ირინა გოგუა</t>
  </si>
  <si>
    <t>დავით გვენეტაძე</t>
  </si>
  <si>
    <t>ნინო ჯაფარიძე</t>
  </si>
  <si>
    <t>ლევან აბულაშვილი</t>
  </si>
  <si>
    <t>მირზა მირზოევი</t>
  </si>
  <si>
    <t>ალავერდი ხვედელიანი</t>
  </si>
  <si>
    <t>ჯონდო ზურაბიშვილი</t>
  </si>
  <si>
    <t>გოჩა თვალავაძე</t>
  </si>
  <si>
    <t>მამუკა სონღულაშვილი</t>
  </si>
  <si>
    <t>ირინა ტატიშვილი</t>
  </si>
  <si>
    <t>ვერა ბაზიარი</t>
  </si>
  <si>
    <t>ნინო ტალახაძე</t>
  </si>
  <si>
    <t>თეიმურაზ იმედაძე</t>
  </si>
  <si>
    <t>ლალი ჩუთლაშვილი</t>
  </si>
  <si>
    <t>სალომე გოგინაშვილი</t>
  </si>
  <si>
    <t>მაკა ცომაია</t>
  </si>
  <si>
    <t>რუსუდან ნოზაძე</t>
  </si>
  <si>
    <t>მადონა ხეცაძე</t>
  </si>
  <si>
    <t>მიხეილ ჯღარკავა</t>
  </si>
  <si>
    <t>თამარ რუხაძე</t>
  </si>
  <si>
    <t>ნარგიზა ონიანი</t>
  </si>
  <si>
    <t>თამარ მელიქია</t>
  </si>
  <si>
    <t>დავით მაისურაძე</t>
  </si>
  <si>
    <t>ამირან მურუსიძე</t>
  </si>
  <si>
    <t>დავით დოლიძე</t>
  </si>
  <si>
    <t>ივანე ნატროშვილი</t>
  </si>
  <si>
    <t>ვასილ კობიაშვილი</t>
  </si>
  <si>
    <t>ნატალია დათუნაშვილი</t>
  </si>
  <si>
    <t>მამუკა რეხვიაშვილი</t>
  </si>
  <si>
    <t>კოტე შეყლაშვილი</t>
  </si>
  <si>
    <t>ბესიკ ესებუა</t>
  </si>
  <si>
    <t>ბიჭიკო მახათაძე</t>
  </si>
  <si>
    <t>ზურაბ ჯალაბაძე</t>
  </si>
  <si>
    <t>თამარ ალანია</t>
  </si>
  <si>
    <t>ია ჭკადუა</t>
  </si>
  <si>
    <t>რუსუდან სოლომონიძე</t>
  </si>
  <si>
    <t>თამარ არევაძე</t>
  </si>
  <si>
    <t>ლამარა გველესიანი</t>
  </si>
  <si>
    <t>ზებურ ავალიანი</t>
  </si>
  <si>
    <t>მეგი თამაზაშვილი</t>
  </si>
  <si>
    <t>მარიამ კავლელაშვილი</t>
  </si>
  <si>
    <t>შოთა ჯამბურიძე</t>
  </si>
  <si>
    <t>ეკატერინე ფესტვენიძე</t>
  </si>
  <si>
    <t>ლაშა ნიკოლაძე</t>
  </si>
  <si>
    <t>ნინო შუბლაძე</t>
  </si>
  <si>
    <t>ზოია გამბაროვა</t>
  </si>
  <si>
    <t>ხელშეკრულება</t>
  </si>
  <si>
    <t>ირაკლი არაბიძე</t>
  </si>
  <si>
    <t>მონიკა ჭანია</t>
  </si>
  <si>
    <t>შორენა ტიელიძე</t>
  </si>
  <si>
    <t xml:space="preserve">სამმართველოს უფროსის მ/შ </t>
  </si>
  <si>
    <t xml:space="preserve">გიორგი გამყრელიძე  </t>
  </si>
  <si>
    <t xml:space="preserve">ლალი დოლაბერიძე </t>
  </si>
  <si>
    <t>გიორგი ბუნტური</t>
  </si>
  <si>
    <t>ქრისტინა გოროდნიჩევა</t>
  </si>
  <si>
    <t>ირინა შავაძე</t>
  </si>
  <si>
    <t xml:space="preserve">ლიკა კლიმიაშვილი </t>
  </si>
  <si>
    <t>მერი გვერდწითელი</t>
  </si>
  <si>
    <t>იოსებ ბარნაბიშვილი</t>
  </si>
  <si>
    <t>თამარ რურუა</t>
  </si>
  <si>
    <t>დასაქმების ხელშეწყობის სამმართველოს უფროსი</t>
  </si>
  <si>
    <t>დავით ივანიძე</t>
  </si>
  <si>
    <t>ირმა გელაშვილი</t>
  </si>
  <si>
    <t xml:space="preserve">დეპარტამენტის უფროსის მოადგილე </t>
  </si>
  <si>
    <t>პაატა ჟორჟოლიანი</t>
  </si>
  <si>
    <t>შრომისა და დასაქმების პოლიტიკის დეპარტამენტის უფროსი</t>
  </si>
  <si>
    <t>ელზა ჯგერენაია</t>
  </si>
  <si>
    <t xml:space="preserve">თამარ მერაბიშვილი  </t>
  </si>
  <si>
    <t>ნანა გოგობერიშვილი</t>
  </si>
  <si>
    <t>გვანცა თეთვაძე</t>
  </si>
  <si>
    <t>რუსუდან კაკოიშვილი</t>
  </si>
  <si>
    <t>ანა თომაძე</t>
  </si>
  <si>
    <t>სალომე გიორგობიანი</t>
  </si>
  <si>
    <t>კატასტროფების მართვის სამმართველოს უფროსი</t>
  </si>
  <si>
    <t>ზვიად ჟიჟილაშვილი</t>
  </si>
  <si>
    <t>მეგი გვრიტიშვილი</t>
  </si>
  <si>
    <t>ნათია ქობულაშვილი</t>
  </si>
  <si>
    <t>თეონა ჩიტაძე</t>
  </si>
  <si>
    <t>ივლისიდან არის სამმართველოს უფროსის მ/შ</t>
  </si>
  <si>
    <t>დაგეგმარებისა და ანალიზის სამმართველოს უფროსის მ/შ</t>
  </si>
  <si>
    <t>ეკა კაპანაძე მ/შ</t>
  </si>
  <si>
    <t>ნინო შანშიაშვილი</t>
  </si>
  <si>
    <t>საგანგებო სიტუაციის კოორდინაციისა და რეჟიმის დეპარტამენტის უფროსი</t>
  </si>
  <si>
    <t>ავთანდილ თალაკვაძე</t>
  </si>
  <si>
    <t>ოლეგ პრესნოვი</t>
  </si>
  <si>
    <t>ირაკლი ელიაშვილი</t>
  </si>
  <si>
    <t>რევაზ რიკაძე</t>
  </si>
  <si>
    <t>გიორგი  გოგუაძე</t>
  </si>
  <si>
    <t>დიმიტრი ალხაზოვი</t>
  </si>
  <si>
    <t>რატი ნოდია</t>
  </si>
  <si>
    <t>ლალი ანდრონიკაშვილი</t>
  </si>
  <si>
    <t>მამუკა გიკაშვილი</t>
  </si>
  <si>
    <t>მთავარი სპეციალისტი, სამმართველოს უფროსის მ.შ.</t>
  </si>
  <si>
    <t>ლაშა ენდელაძე მ/შ</t>
  </si>
  <si>
    <t>მიხეილ ჯიბუტი</t>
  </si>
  <si>
    <t xml:space="preserve">ივანე გოლიაძე </t>
  </si>
  <si>
    <t>ინფორმაციული ტექნოლოგიების დეპარტამენტის უფროსი</t>
  </si>
  <si>
    <t>მიხეილ ჯანიაშვილი</t>
  </si>
  <si>
    <t>ნაზიბროლა გვაჯაია</t>
  </si>
  <si>
    <t xml:space="preserve">ლია არევაძე </t>
  </si>
  <si>
    <t>თამარ ნაჭყებია</t>
  </si>
  <si>
    <t>ნინო რამიშვილი</t>
  </si>
  <si>
    <t>ხათუნა ჯანაშია</t>
  </si>
  <si>
    <t>დეკრეტი</t>
  </si>
  <si>
    <t>თინათინ საჩკოვი</t>
  </si>
  <si>
    <t>ქეთევან დავითაშვილი</t>
  </si>
  <si>
    <t>თეონა ფანცულაია</t>
  </si>
  <si>
    <t xml:space="preserve">ეკატერინე გაბრიელაშვილი </t>
  </si>
  <si>
    <t xml:space="preserve">ნინო ვარდია </t>
  </si>
  <si>
    <t>საორგანიზაციო სამმართველოს უფროსი</t>
  </si>
  <si>
    <t>ხათუნა ჩაჩავა</t>
  </si>
  <si>
    <t>ალექსანდრა ხიტალიშვილი</t>
  </si>
  <si>
    <t>გვანცა გასვიანი</t>
  </si>
  <si>
    <t xml:space="preserve">ეკა კობერიძე </t>
  </si>
  <si>
    <t>ირინე ცხომელიძე</t>
  </si>
  <si>
    <t>ლელა წოწორია</t>
  </si>
  <si>
    <t>ია ყამარაული</t>
  </si>
  <si>
    <t>მადონა ასათიანი</t>
  </si>
  <si>
    <t>თეა თავიდაშვილი</t>
  </si>
  <si>
    <t>საზოგადოებრივი ჯანმრთელობის დაცვისა და პროგრამების სამმართველოს უფროსი</t>
  </si>
  <si>
    <t>ეკატერინე ადამია</t>
  </si>
  <si>
    <t>ანა გორგიშელი</t>
  </si>
  <si>
    <t>ბაბილინა თურქია</t>
  </si>
  <si>
    <t>ნონა გიგაია</t>
  </si>
  <si>
    <t>პოლიტიკის სამმართველოს უფროსი</t>
  </si>
  <si>
    <t>ქეთევან გოგინაშვილი</t>
  </si>
  <si>
    <t>მარინე ლაცაბიძე</t>
  </si>
  <si>
    <t>ნანა კალმახელიძე</t>
  </si>
  <si>
    <t>მარინე ბაიდაური</t>
  </si>
  <si>
    <t>მზია ჯოხიძე</t>
  </si>
  <si>
    <t xml:space="preserve"> რეგულირების სამმართველოს უფროსი</t>
  </si>
  <si>
    <t>ნათია ნოღაიდელი</t>
  </si>
  <si>
    <t>მარინა დარახველიძე</t>
  </si>
  <si>
    <t>მაია არაბული</t>
  </si>
  <si>
    <t>გათავისუფლდა</t>
  </si>
  <si>
    <t>ია მგელაძე</t>
  </si>
  <si>
    <t>ია ცილიკიშვილი</t>
  </si>
  <si>
    <t>პროგრამების მონიტორინგის სამმართველოს უფროსი</t>
  </si>
  <si>
    <t>დავით ბოდოკია</t>
  </si>
  <si>
    <t>ია ორკოდაშვილი</t>
  </si>
  <si>
    <t>ნინო გვეტაძე</t>
  </si>
  <si>
    <t>ნინო შალვაშვილი</t>
  </si>
  <si>
    <t>პენსიისა და სოციალური დახმარების სამმართველოს უფროსი</t>
  </si>
  <si>
    <t>თეა გვარამაძე</t>
  </si>
  <si>
    <t>თამარ გვილავა</t>
  </si>
  <si>
    <t xml:space="preserve">ზაზა ჯანაშვილი </t>
  </si>
  <si>
    <t>თამარ გოცაძე</t>
  </si>
  <si>
    <t>ნატო ჩაფიძე</t>
  </si>
  <si>
    <t>ნინო ჯინჯოლავა</t>
  </si>
  <si>
    <t>სოციალურ საკითხთა და პროგრამების სამმართველოს უფროსი</t>
  </si>
  <si>
    <t>ამირან დათეშიძე</t>
  </si>
  <si>
    <t>სოციალური დაცვის დეპარტამენტის უფროსი</t>
  </si>
  <si>
    <t>ნინო ოდიშარია</t>
  </si>
  <si>
    <t>ირინე კობერიძე</t>
  </si>
  <si>
    <t>მანანა თავთეთრიშვილი</t>
  </si>
  <si>
    <t xml:space="preserve"> სამართლებრივი უზრუნველყოფის სამმართველოს უფროსი</t>
  </si>
  <si>
    <t>ირმა ქიტიაშვილი</t>
  </si>
  <si>
    <t>ანა შიხაშვილი</t>
  </si>
  <si>
    <t>კანონშემოქმედებითი საქმიანობის სამმართველოს უფროსი</t>
  </si>
  <si>
    <t>შორენა ოქროპირიძე</t>
  </si>
  <si>
    <t>იურიდიული დეპარტამენტის უფროსი</t>
  </si>
  <si>
    <t>ნათელა ხმალაძე</t>
  </si>
  <si>
    <t>გულიჯან ჩხეტიანი</t>
  </si>
  <si>
    <t>ზაირა შავლოხაშვილი</t>
  </si>
  <si>
    <t xml:space="preserve">ხათუნა თუთისანი </t>
  </si>
  <si>
    <t>თეა მერაბიშვილი</t>
  </si>
  <si>
    <t>ლარისა ღურწკაია</t>
  </si>
  <si>
    <t>თეა მონასელიძე</t>
  </si>
  <si>
    <t>ბუღალტრული აღრიცხვა-ანგარიშგების სამმართველოს უფროსი</t>
  </si>
  <si>
    <t>მარინა აბრამიშვილი</t>
  </si>
  <si>
    <t xml:space="preserve">ჯუნა გერსამია </t>
  </si>
  <si>
    <t>დავით ჩიტაია</t>
  </si>
  <si>
    <t>მაია ჟორდანია</t>
  </si>
  <si>
    <t>დარეჯან იაკობიშვილი</t>
  </si>
  <si>
    <t>მაია გოტიაშვილი</t>
  </si>
  <si>
    <t xml:space="preserve">ეკონომიკური დეპარტამენტის უფროსი </t>
  </si>
  <si>
    <t>ნოე ქინქლაძე</t>
  </si>
  <si>
    <t>სალომე ტყებუჩავა</t>
  </si>
  <si>
    <t>ქეთევან ხაზარაძე</t>
  </si>
  <si>
    <t>ნინო ბერბიჭაშვილი</t>
  </si>
  <si>
    <t>ნათელა ზურაბიშვილი</t>
  </si>
  <si>
    <t>კადრების სამმართველოს უფროსი</t>
  </si>
  <si>
    <t>ალექსი ჟვანია</t>
  </si>
  <si>
    <t>გიორგი კერესელიძე</t>
  </si>
  <si>
    <t>დავით ხუროშვილი</t>
  </si>
  <si>
    <t>ვეფხვია ბიწაძე</t>
  </si>
  <si>
    <t>დავით ღონღაძე</t>
  </si>
  <si>
    <t>ვახტანგ ბაღათურია</t>
  </si>
  <si>
    <t>სერგო ხაჭაპურიძე</t>
  </si>
  <si>
    <t>გია ზარიაშვილი</t>
  </si>
  <si>
    <t>გურამ დავითაშვილი</t>
  </si>
  <si>
    <t>გიორგი ბეგიაშვილი</t>
  </si>
  <si>
    <t>ზაზა ბერიძე</t>
  </si>
  <si>
    <t>რევაზ კავლელაშვილი</t>
  </si>
  <si>
    <t>კობა ვასაძე</t>
  </si>
  <si>
    <t>გოჩა გოგინაშვილი</t>
  </si>
  <si>
    <t>ვახტანგ ფხალაძე</t>
  </si>
  <si>
    <t>ელგუჯა ლოსაბერიძე</t>
  </si>
  <si>
    <t>იგორ ავაკიმოვი</t>
  </si>
  <si>
    <t>მიხეილ ჟიჟილაშვილი</t>
  </si>
  <si>
    <t>ზურაბ ტყემალაძე</t>
  </si>
  <si>
    <t>ზაალ კაკაბაძე</t>
  </si>
  <si>
    <t>მანუჩარ შეროზია</t>
  </si>
  <si>
    <t>ეთერ ნატროშვილი</t>
  </si>
  <si>
    <t>გურამ გიორგობიანი</t>
  </si>
  <si>
    <t>ეთერ ვარაზაშვილი</t>
  </si>
  <si>
    <t>ზურაბ ფესვიანიძე</t>
  </si>
  <si>
    <t>ბადრი შუშიაშვილი</t>
  </si>
  <si>
    <t>ნათია ბერუაშვილი</t>
  </si>
  <si>
    <t>ლევან სარია</t>
  </si>
  <si>
    <t>ალექსანდრე მამალაძე</t>
  </si>
  <si>
    <t>ლალი დევიძე</t>
  </si>
  <si>
    <t>თამარ შალამბერიძე</t>
  </si>
  <si>
    <t>შესყიდვების სამმართველოს უფროსი</t>
  </si>
  <si>
    <t>ირმა აბრამიშვილი</t>
  </si>
  <si>
    <t>შორენა ჭეჭელაშვილი</t>
  </si>
  <si>
    <t xml:space="preserve">ნათელა მენთეშაშვილი   </t>
  </si>
  <si>
    <t>მარინე მოისეევი</t>
  </si>
  <si>
    <t xml:space="preserve">მაია სულაძე </t>
  </si>
  <si>
    <t>ქეთევან გაბუნია</t>
  </si>
  <si>
    <t>ნანა კორკოტაძე</t>
  </si>
  <si>
    <t>დიანა ჯიშკარიანი</t>
  </si>
  <si>
    <t xml:space="preserve"> ლელა ღონღაძე</t>
  </si>
  <si>
    <t xml:space="preserve">იზა მჭედლიშვილი </t>
  </si>
  <si>
    <t>თეა მუმლაძე</t>
  </si>
  <si>
    <t>მარინე რევია</t>
  </si>
  <si>
    <t>მზია თოფურია</t>
  </si>
  <si>
    <t>ირმა კუხალაშვილი</t>
  </si>
  <si>
    <t>ჯულიეტა რამიშვილი</t>
  </si>
  <si>
    <t>ნანა ანთაძე</t>
  </si>
  <si>
    <t>საქმისწარმოების სამმართველოს უფროსი</t>
  </si>
  <si>
    <t>ნანი ალანია</t>
  </si>
  <si>
    <t>გია კაკუშაძე</t>
  </si>
  <si>
    <t>ადმინისტრაციული დეპარტამენტის უფროსი</t>
  </si>
  <si>
    <t>ივანე ბიბილაშვილი</t>
  </si>
  <si>
    <t>ქეთევან გორგოძე</t>
  </si>
  <si>
    <t xml:space="preserve"> სამმართველოს უფროსი</t>
  </si>
  <si>
    <t>გიორგი გვალია მ/შ</t>
  </si>
  <si>
    <t>ოლეგ ლუტიძე</t>
  </si>
  <si>
    <t>ზურაბ აღდგომელაშვილი</t>
  </si>
  <si>
    <t>ლევან მამარდაშვილი</t>
  </si>
  <si>
    <t>ზურაბ მასხარაშვილი</t>
  </si>
  <si>
    <t>სამმართველოს უფროსის  მ/შ</t>
  </si>
  <si>
    <t>ეკატერინე ბეროზაშვილი</t>
  </si>
  <si>
    <t xml:space="preserve">ეკა შარაძე  </t>
  </si>
  <si>
    <t>შიდა აუდიტის დეპარტამენტის უფროსი</t>
  </si>
  <si>
    <t>კახაბერ ძიმისტარიშვილი</t>
  </si>
  <si>
    <t>მაია კინტრაია</t>
  </si>
  <si>
    <t>ელენე ნატროშვილი</t>
  </si>
  <si>
    <t>მაგდა თოქმაჯიშვილი</t>
  </si>
  <si>
    <t>ნინო ჩხაიძე</t>
  </si>
  <si>
    <t>მაია კერესელიძე</t>
  </si>
  <si>
    <t>მარეხი ხეცაძე</t>
  </si>
  <si>
    <t>ქეთევან ადამია</t>
  </si>
  <si>
    <t>მარინა ციბაძე</t>
  </si>
  <si>
    <t>ნათია თევდორაშვილი</t>
  </si>
  <si>
    <t>ნანა ლაღიძე</t>
  </si>
  <si>
    <t>ნანა რევია</t>
  </si>
  <si>
    <t>ლელა დაღელაშვილი</t>
  </si>
  <si>
    <t>ნატო ჩხეტიანი</t>
  </si>
  <si>
    <t>თეა შარაშიძე</t>
  </si>
  <si>
    <t>ქეთევან ფხაკაძე</t>
  </si>
  <si>
    <t>ღონისძიებათა დაგეგმვისა და საზოგდოებასთან ურთიერთობის სამმართველოს უფროსი</t>
  </si>
  <si>
    <t>სოფიო უმიკაშვილი</t>
  </si>
  <si>
    <t xml:space="preserve"> ვალერი ქველაძე</t>
  </si>
  <si>
    <t>დავით ხარატიშვილი</t>
  </si>
  <si>
    <t>ანა დარახველიძე</t>
  </si>
  <si>
    <t>თეა ჩუბინიძე</t>
  </si>
  <si>
    <t>მარიამ ცაგარეიშვილი</t>
  </si>
  <si>
    <t>მასმედიასთან ურთიერთობის სამმართველოს უფროსი</t>
  </si>
  <si>
    <t>ნინო მამალაძე მ/შ</t>
  </si>
  <si>
    <t>მასმედიასთან და საზოგადოებასთან ურთიერთობის დეპარტამენტის უფროსი</t>
  </si>
  <si>
    <t>მინისტრის  მოადგილის თანაშემწე</t>
  </si>
  <si>
    <t xml:space="preserve">ელზა თელია </t>
  </si>
  <si>
    <t>ნინო ყოჩიაშვილი</t>
  </si>
  <si>
    <t>ნათია ჭითანავა</t>
  </si>
  <si>
    <t>სოფიკო ბელქანია</t>
  </si>
  <si>
    <t>ზევარ ჩხაიძე</t>
  </si>
  <si>
    <t>რევაზ პატარაია</t>
  </si>
  <si>
    <t>თამარ ბერიძე</t>
  </si>
  <si>
    <t>მაია ნიკოლეიშვილი</t>
  </si>
  <si>
    <t>დეპარტამენტის (აპარატის) უფროსი</t>
  </si>
  <si>
    <t>ნანა ქავთარაძე</t>
  </si>
  <si>
    <t>ვალერი კვარაცხელია</t>
  </si>
  <si>
    <t>ნინო ბერძული</t>
  </si>
  <si>
    <t>ზაზა სოფრომაძე</t>
  </si>
  <si>
    <t>დავით სერგეენკო</t>
  </si>
  <si>
    <t>საშუალო</t>
  </si>
  <si>
    <t>სულ დარიცხვა</t>
  </si>
  <si>
    <t>ხელზე</t>
  </si>
  <si>
    <t>საშემოსავლო</t>
  </si>
  <si>
    <t>დახმარება</t>
  </si>
  <si>
    <t>პრემია</t>
  </si>
  <si>
    <t>დანამატი</t>
  </si>
  <si>
    <t>ხელფასი</t>
  </si>
  <si>
    <t>სულ დარიცხული</t>
  </si>
  <si>
    <t>დანამტი</t>
  </si>
  <si>
    <t>სულ 2017 წელი  კვ</t>
  </si>
  <si>
    <t>სულ 2016 წელი</t>
  </si>
  <si>
    <t>დეკემბერი</t>
  </si>
  <si>
    <t>ნოემბერი</t>
  </si>
  <si>
    <t>ოქტომბერი</t>
  </si>
  <si>
    <t>სექტემბერი</t>
  </si>
  <si>
    <t>აგვისტო</t>
  </si>
  <si>
    <t>ივლისი</t>
  </si>
  <si>
    <t>ივნისი</t>
  </si>
  <si>
    <t>მაისი</t>
  </si>
  <si>
    <t>აპრილი</t>
  </si>
  <si>
    <t>მარტი</t>
  </si>
  <si>
    <t>თებერვალი</t>
  </si>
  <si>
    <t>იანვარი</t>
  </si>
  <si>
    <t>თანამდებობა</t>
  </si>
  <si>
    <t>სახელი, გვარი</t>
  </si>
  <si>
    <t>r/#</t>
  </si>
  <si>
    <t>ჯუნა გერსამია</t>
  </si>
  <si>
    <t>2016 წლის საშუალო</t>
  </si>
  <si>
    <t>2017 წლის საშუალო</t>
  </si>
  <si>
    <t>ვაკანსია</t>
  </si>
  <si>
    <t>შტატგარეშე</t>
  </si>
  <si>
    <t>დასახელება</t>
  </si>
  <si>
    <t>შტატში</t>
  </si>
  <si>
    <t>რამდენი თანამშრომელიც გადავა ხელშეკრულებით იმდენი ჩანაწერი</t>
  </si>
  <si>
    <t>აქ ივსება ის თანამშრომლები ვინც შტატგარეშე მოსამსახურეებად უნდა გადავიდნენ და მათი ხელფასი საქონელი და მომსახურებიდან გადის</t>
  </si>
  <si>
    <t>შტატგარეშეების ანაზღაურების 2016 წლის ფაქტი</t>
  </si>
  <si>
    <t>მოქმედი რეგულაციით თანამშრომლის სტატუსი, იწერება (შტატში ან შტატგარეშე)</t>
  </si>
  <si>
    <t>თვის ფონდი სარგოს ახალი ჩარჩოს მიხედვით</t>
  </si>
  <si>
    <t>მოქმედი თანამდებობრივი სარგოს  ერთი თვის ფონდი</t>
  </si>
  <si>
    <t>რიცხოვნობა
(სულ "1" იწერება შესაბამისი თანამდებობის სტრიქონში, ვინაიდან იმდენი ჩანაწერი უნდა იყოს რამდენი თაამშრომელიცაა</t>
  </si>
  <si>
    <t>ხელშეკრულებით დასაქმებული თანამშრომლები (საქონელი და მომსახურებიდან)</t>
  </si>
  <si>
    <t>შევსების ინსტრუქცია</t>
  </si>
  <si>
    <t>მე-4 სვეტში ივსება თანამდებობრივი სარგო, მე-5 სვეტში ივსება ფაქტიური შრომის ანაზღაურება თვეში</t>
  </si>
  <si>
    <t xml:space="preserve">ფაქტიური შრომის ანაზღაურება </t>
  </si>
  <si>
    <t>სახელმწიფო პოლიტიკური თანამდებობის პირები</t>
  </si>
  <si>
    <t>რამდენი თანამშრომელიც გადავა ადმინისტრაციულ ხელშეკრულებაში იმდენი ჩანაწერი</t>
  </si>
  <si>
    <t>ადმინისტრაციული ხელშეკრულებით დასაქმებული თანამშრომლის დასახელება</t>
  </si>
  <si>
    <t>საჯარო დაწესებულების მესამე კატეგორიის უმცროსი სპეციალისტის თანამდებობა</t>
  </si>
  <si>
    <t>იმდენი სტრიქონი რამდენი თანამშრომელიცაა შესაბამის იერარქიაში</t>
  </si>
  <si>
    <r>
      <t xml:space="preserve">საჯარო დაწესებულების მეორე კატეგორიის უმცროსი სპეციალისტის თანამდებობა </t>
    </r>
    <r>
      <rPr>
        <b/>
        <sz val="11"/>
        <color theme="1"/>
        <rFont val="Sylfaen"/>
        <family val="1"/>
      </rPr>
      <t>(თანაშემწე)</t>
    </r>
  </si>
  <si>
    <r>
      <t xml:space="preserve">საჯარო დაწესებულების პირველი კატეგორიის უმცროსი სპეციალისტის  </t>
    </r>
    <r>
      <rPr>
        <b/>
        <sz val="11"/>
        <color theme="1"/>
        <rFont val="Sylfaen"/>
        <family val="1"/>
      </rPr>
      <t>(მთავარი ან უფროსი სპეციალისტი ან სპეციალისტი)</t>
    </r>
  </si>
  <si>
    <r>
      <t xml:space="preserve">საჯარო დაწესებულების მესამე კატეგორიის უფროსი სპეციალისტის თანამდებობა; </t>
    </r>
    <r>
      <rPr>
        <b/>
        <sz val="11"/>
        <color theme="1"/>
        <rFont val="Sylfaen"/>
        <family val="1"/>
      </rPr>
      <t>(მთავარი ან უფროსი სპეციალისტი ან სპეციალისტი)</t>
    </r>
  </si>
  <si>
    <r>
      <t xml:space="preserve">საჯარო დაწესებულების მეორე კატეგორიის უფროსი სპეციალისტის თანამდებობა; </t>
    </r>
    <r>
      <rPr>
        <b/>
        <sz val="11"/>
        <color theme="1"/>
        <rFont val="Sylfaen"/>
        <family val="1"/>
      </rPr>
      <t>(მთავარი ან უფროსი სპეციალისტი ან სპეციალისტი)</t>
    </r>
  </si>
  <si>
    <r>
      <t xml:space="preserve">საჯარო დაწესებულების პირველი კატეგორიის უფროსი სპეციალისტის თანამდებობა;
</t>
    </r>
    <r>
      <rPr>
        <b/>
        <sz val="11"/>
        <rFont val="Sylfaen"/>
        <family val="1"/>
      </rPr>
      <t>(სამმართველოს უფროსის მოადგილე და გათანაბრებული პირები)</t>
    </r>
  </si>
  <si>
    <t>იმდენი სტრიქონი რამდენი მოადგილეცაა სამმართველოში</t>
  </si>
  <si>
    <r>
      <t>საჯარო დაწესებულების მეორადი სტრუქტურული ერთეულის (</t>
    </r>
    <r>
      <rPr>
        <b/>
        <sz val="11"/>
        <color theme="1"/>
        <rFont val="Sylfaen"/>
        <family val="1"/>
      </rPr>
      <t xml:space="preserve">დასახელების მითითბით, მაგ: </t>
    </r>
    <r>
      <rPr>
        <b/>
        <sz val="11"/>
        <color rgb="FFFF0000"/>
        <rFont val="Sylfaen"/>
        <family val="1"/>
      </rPr>
      <t>სასამართლოებთან ურთიერთობის სამმართველო</t>
    </r>
    <r>
      <rPr>
        <b/>
        <sz val="11"/>
        <color theme="1"/>
        <rFont val="Sylfaen"/>
        <family val="1"/>
      </rPr>
      <t xml:space="preserve"> </t>
    </r>
    <r>
      <rPr>
        <sz val="11"/>
        <color theme="1"/>
        <rFont val="Sylfaen"/>
        <family val="1"/>
      </rPr>
      <t xml:space="preserve">ხელმძღვანელი </t>
    </r>
    <r>
      <rPr>
        <b/>
        <sz val="11"/>
        <color theme="1"/>
        <rFont val="Sylfaen"/>
        <family val="1"/>
      </rPr>
      <t xml:space="preserve">(სამმართველოს უფროსი </t>
    </r>
    <r>
      <rPr>
        <b/>
        <sz val="11"/>
        <rFont val="Sylfaen"/>
        <family val="1"/>
      </rPr>
      <t>და გათანაბრებული პირები)</t>
    </r>
  </si>
  <si>
    <t>რამდენი სამმართველოცაა დეპარტამენტის შიგნით იმდენჯერ გაიმეორეთ ეს ჩანაწერი და იერარქია მის ქვემოთ</t>
  </si>
  <si>
    <r>
      <t>საჯარო დაწესებულების მეორადი სტრუქტურული ერთეულის (</t>
    </r>
    <r>
      <rPr>
        <b/>
        <sz val="11"/>
        <color theme="1"/>
        <rFont val="Sylfaen"/>
        <family val="1"/>
      </rPr>
      <t xml:space="preserve">დასახელების მითითბით, მაგ: </t>
    </r>
    <r>
      <rPr>
        <b/>
        <sz val="11"/>
        <color rgb="FFFF0000"/>
        <rFont val="Sylfaen"/>
        <family val="1"/>
      </rPr>
      <t>სამართალწარმოების სამმართველო</t>
    </r>
    <r>
      <rPr>
        <b/>
        <sz val="11"/>
        <color theme="1"/>
        <rFont val="Sylfaen"/>
        <family val="1"/>
      </rPr>
      <t xml:space="preserve">) </t>
    </r>
    <r>
      <rPr>
        <sz val="11"/>
        <color theme="1"/>
        <rFont val="Sylfaen"/>
        <family val="1"/>
      </rPr>
      <t xml:space="preserve">ხელმძღვანელი </t>
    </r>
    <r>
      <rPr>
        <b/>
        <sz val="11"/>
        <color theme="1"/>
        <rFont val="Sylfaen"/>
        <family val="1"/>
      </rPr>
      <t xml:space="preserve">(სამმართველოს უფროსი </t>
    </r>
    <r>
      <rPr>
        <b/>
        <sz val="11"/>
        <rFont val="Sylfaen"/>
        <family val="1"/>
      </rPr>
      <t>და გათანაბრებული პირები)</t>
    </r>
  </si>
  <si>
    <r>
      <t>საჯარო დაწესებულების პირველადი სტრუქტურული ერთეულის  ხელმძღვანელის მოადგილე (</t>
    </r>
    <r>
      <rPr>
        <b/>
        <sz val="11"/>
        <rFont val="Sylfaen"/>
        <family val="1"/>
      </rPr>
      <t>დეპარტამენტის უფროსის მოადგილე და გათანაბრებული პირები)</t>
    </r>
  </si>
  <si>
    <t>იმდენი სტრიქონი რამდენი მოადგილეცაა დეპარტამენტში</t>
  </si>
  <si>
    <r>
      <t>საჯარო დაწესებულების პირველადი სტრუქტურული ერთეულის (</t>
    </r>
    <r>
      <rPr>
        <b/>
        <sz val="11"/>
        <color theme="1"/>
        <rFont val="Sylfaen"/>
        <family val="1"/>
      </rPr>
      <t xml:space="preserve">დასახელების მითითებით, </t>
    </r>
    <r>
      <rPr>
        <b/>
        <sz val="11"/>
        <color rgb="FFFF0000"/>
        <rFont val="Sylfaen"/>
        <family val="1"/>
      </rPr>
      <t>მაგ: იურიდიული დეპარტამენტი</t>
    </r>
    <r>
      <rPr>
        <b/>
        <sz val="11"/>
        <color theme="1"/>
        <rFont val="Sylfaen"/>
        <family val="1"/>
      </rPr>
      <t>)</t>
    </r>
    <r>
      <rPr>
        <sz val="11"/>
        <color theme="1"/>
        <rFont val="Sylfaen"/>
        <family val="1"/>
      </rPr>
      <t xml:space="preserve">  ხელმძღვანელი; </t>
    </r>
    <r>
      <rPr>
        <b/>
        <sz val="11"/>
        <color theme="1"/>
        <rFont val="Sylfaen"/>
        <family val="1"/>
      </rPr>
      <t xml:space="preserve">(დეპარტამენტის უფროსი და </t>
    </r>
    <r>
      <rPr>
        <b/>
        <sz val="11"/>
        <rFont val="Sylfaen"/>
        <family val="1"/>
      </rPr>
      <t>გათანაბრებული პირები)</t>
    </r>
  </si>
  <si>
    <t>რამდენი დეპარტამენტიცაა (ან სხვა სახის პირველადი სტრუქტურული ერთეული მაგ: სამმართველო, სამსახური, განყოფილება) იმდენჯერ გაიმეორეთ ეს ჩანაწერი და იერარქია მის ქვემოთ</t>
  </si>
  <si>
    <r>
      <t>საჯარო დაწესებულების მეორადი სტრუქტურული ერთეულის (</t>
    </r>
    <r>
      <rPr>
        <b/>
        <sz val="11"/>
        <color theme="1"/>
        <rFont val="Sylfaen"/>
        <family val="1"/>
      </rPr>
      <t xml:space="preserve">დასახელების მითითბით, მაგ: </t>
    </r>
    <r>
      <rPr>
        <b/>
        <sz val="11"/>
        <color rgb="FFFF0000"/>
        <rFont val="Sylfaen"/>
        <family val="1"/>
      </rPr>
      <t>საბიუჯეტო პოლიტიკის სამმართველო</t>
    </r>
    <r>
      <rPr>
        <b/>
        <sz val="11"/>
        <color theme="1"/>
        <rFont val="Sylfaen"/>
        <family val="1"/>
      </rPr>
      <t xml:space="preserve">) </t>
    </r>
    <r>
      <rPr>
        <sz val="11"/>
        <color theme="1"/>
        <rFont val="Sylfaen"/>
        <family val="1"/>
      </rPr>
      <t xml:space="preserve">ხელმძღვანელი </t>
    </r>
    <r>
      <rPr>
        <b/>
        <sz val="11"/>
        <color theme="1"/>
        <rFont val="Sylfaen"/>
        <family val="1"/>
      </rPr>
      <t>(სამმართველოს უფროსი</t>
    </r>
    <r>
      <rPr>
        <b/>
        <sz val="11"/>
        <rFont val="Sylfaen"/>
        <family val="1"/>
      </rPr>
      <t>)</t>
    </r>
  </si>
  <si>
    <r>
      <t>საჯარო დაწესებულების პირველადი სტრუქტურული ერთეულის  ხელმძღვანელის მოადგილე (</t>
    </r>
    <r>
      <rPr>
        <b/>
        <sz val="11"/>
        <rFont val="Sylfaen"/>
        <family val="1"/>
      </rPr>
      <t>დეპარტამენტის უფროსის მოადგილე)</t>
    </r>
  </si>
  <si>
    <r>
      <t>საჯარო დაწესებულების პირველადი სტრუქტურული ერთეულის (</t>
    </r>
    <r>
      <rPr>
        <b/>
        <sz val="11"/>
        <color theme="1"/>
        <rFont val="Sylfaen"/>
        <family val="1"/>
      </rPr>
      <t xml:space="preserve">დასახელების მითითებით, </t>
    </r>
    <r>
      <rPr>
        <b/>
        <sz val="11"/>
        <color rgb="FFFF0000"/>
        <rFont val="Sylfaen"/>
        <family val="1"/>
      </rPr>
      <t>მაგ: საბიუჯეტო დეპარტამენტი</t>
    </r>
    <r>
      <rPr>
        <b/>
        <sz val="11"/>
        <color theme="1"/>
        <rFont val="Sylfaen"/>
        <family val="1"/>
      </rPr>
      <t>)</t>
    </r>
    <r>
      <rPr>
        <sz val="11"/>
        <color theme="1"/>
        <rFont val="Sylfaen"/>
        <family val="1"/>
      </rPr>
      <t xml:space="preserve">  ხელმძღვანელი; </t>
    </r>
    <r>
      <rPr>
        <b/>
        <sz val="11"/>
        <color theme="1"/>
        <rFont val="Sylfaen"/>
        <family val="1"/>
      </rPr>
      <t>(დეპარტამენტის უფროსი</t>
    </r>
    <r>
      <rPr>
        <b/>
        <sz val="11"/>
        <rFont val="Sylfaen"/>
        <family val="1"/>
      </rPr>
      <t>)</t>
    </r>
  </si>
  <si>
    <t>დღეს არსებული მდგომარეობით შტატშია თუ შტატგარეშე</t>
  </si>
  <si>
    <t>საჯარო მოხელის თანამდებობის დასახელება</t>
  </si>
  <si>
    <r>
      <t xml:space="preserve">მე-4 სვეტში ივსება დღეს არსებული თანამდებობრივი სარგო მხოლოდ, მე-6 სვეტში ითვლება წლიური ეფექტი (12-ზე ნამრავლი) და არა 2017 წლის ხარჯი;
</t>
    </r>
    <r>
      <rPr>
        <b/>
        <sz val="11"/>
        <rFont val="Calibri"/>
        <family val="2"/>
      </rPr>
      <t/>
    </r>
  </si>
  <si>
    <t>სულ (მოხელე + პოლიტიკური თანამდებობა + ადმინისტრაციული ხელშეკრულება)</t>
  </si>
  <si>
    <t xml:space="preserve">აქ ჯამდება მოხელე, ადმინიტრაციული ხელშეკრულება და პოლიტიკური თანამდებობის პირების შრომის ანაზღაურება და თუ მე-8 სვეტში უაყოფით რიცხვი მივიღეთ რომელიც არ ბალანსდება შტატგარეშეების ანაზღაურების შემცირებით ახალი სარგოების უნდა გადაიხედოს და შიერჩეს უფრო დაბალი კატეგორიის ჩარჩო </t>
  </si>
  <si>
    <t>სხვაობა წლიურ გეგმასა და წლიურ ეფექტს შორის</t>
  </si>
  <si>
    <t>2017 წლის ბიუჯეტის დაზუსტებული გეგმის შრომის ანაზღაურება</t>
  </si>
  <si>
    <r>
      <t xml:space="preserve">რიცხოვნობა
</t>
    </r>
    <r>
      <rPr>
        <sz val="11"/>
        <rFont val="Calibri"/>
        <family val="2"/>
      </rPr>
      <t>(სულ "1" იწერება შესაბამისი თანამდებობის სტრიქონში, ვინაიდან იმდენი ჩანაწერი უნდა იყოს რამდენი თაამშრომელიცაა)</t>
    </r>
  </si>
  <si>
    <t xml:space="preserve">სულ საბიუჯეტო ორგანიზაციის ახალი საშტატო განრიგი შრომის ანაზღაურებიდან </t>
  </si>
  <si>
    <r>
      <t xml:space="preserve">საჯარო დაწესებულების პირველი კატეგორიის უმცროსი სპეციალისტის  </t>
    </r>
    <r>
      <rPr>
        <b/>
        <sz val="11"/>
        <color theme="1"/>
        <rFont val="Sylfaen"/>
        <family val="1"/>
      </rPr>
      <t>(სპეციალისტი)</t>
    </r>
  </si>
  <si>
    <r>
      <t xml:space="preserve">საჯარო დაწესებულების მესამე კატეგორიის უფროსი სპეციალისტის თანამდებობა; </t>
    </r>
    <r>
      <rPr>
        <b/>
        <sz val="11"/>
        <color theme="1"/>
        <rFont val="Sylfaen"/>
        <family val="1"/>
      </rPr>
      <t>(უფროსი სპეციალისტი)</t>
    </r>
  </si>
  <si>
    <r>
      <t xml:space="preserve">საჯარო დაწესებულების მეორე კატეგორიის უფროსი სპეციალისტის თანამდებობა; </t>
    </r>
    <r>
      <rPr>
        <b/>
        <sz val="11"/>
        <color theme="1"/>
        <rFont val="Sylfaen"/>
        <family val="1"/>
      </rPr>
      <t>(მთავარი სპეციალისტი)</t>
    </r>
  </si>
  <si>
    <r>
      <t xml:space="preserve">საჯარო დაწესებულების პირველი კატეგორიის უფროსი სპეციალისტის თანამდებობა;
</t>
    </r>
    <r>
      <rPr>
        <b/>
        <sz val="11"/>
        <color theme="1"/>
        <rFont val="Sylfaen"/>
        <family val="1"/>
      </rPr>
      <t xml:space="preserve">(სამმართველოს უფროსის მოადგილე და </t>
    </r>
    <r>
      <rPr>
        <b/>
        <sz val="11"/>
        <color rgb="FFFF0000"/>
        <rFont val="Sylfaen"/>
        <family val="1"/>
      </rPr>
      <t>გათანაბრებული პირები)</t>
    </r>
  </si>
  <si>
    <r>
      <t xml:space="preserve">საჯარო დაწესებულების მეორადი სტრუქტურული ერთეულის ხელმძღვანელის თანამდებობა; </t>
    </r>
    <r>
      <rPr>
        <b/>
        <sz val="11"/>
        <color theme="1"/>
        <rFont val="Sylfaen"/>
        <family val="1"/>
      </rPr>
      <t xml:space="preserve">(სამმართველოს უფროსი და </t>
    </r>
    <r>
      <rPr>
        <b/>
        <sz val="11"/>
        <color rgb="FFFF0000"/>
        <rFont val="Sylfaen"/>
        <family val="1"/>
      </rPr>
      <t>გათანაბრებული პირები)</t>
    </r>
  </si>
  <si>
    <r>
      <t>საჯარო დაწესებულების პირველადი სტრუქტურული ერთეულის  ხელმძღვანელის მოადგილის თანამდებობა; (</t>
    </r>
    <r>
      <rPr>
        <b/>
        <sz val="11"/>
        <color theme="1"/>
        <rFont val="Sylfaen"/>
        <family val="1"/>
      </rPr>
      <t xml:space="preserve">დეპარტამენტის უფროსის მოადგილე და </t>
    </r>
    <r>
      <rPr>
        <b/>
        <sz val="11"/>
        <color rgb="FFFF0000"/>
        <rFont val="Sylfaen"/>
        <family val="1"/>
      </rPr>
      <t>გათანაბრებული პირები)</t>
    </r>
  </si>
  <si>
    <r>
      <t xml:space="preserve">საჯარო დაწესებულების პირველადი სტრუქტურული ერთეულის  ხელმძღვანელის თანამდებობა; </t>
    </r>
    <r>
      <rPr>
        <b/>
        <sz val="11"/>
        <color theme="1"/>
        <rFont val="Sylfaen"/>
        <family val="1"/>
      </rPr>
      <t xml:space="preserve">(დეპარტამენტის უფროსი და </t>
    </r>
    <r>
      <rPr>
        <b/>
        <sz val="11"/>
        <color rgb="FFFF0000"/>
        <rFont val="Sylfaen"/>
        <family val="1"/>
      </rPr>
      <t>გათანაბრებული პირები)</t>
    </r>
  </si>
  <si>
    <t>ნომინალში</t>
  </si>
  <si>
    <t>სახელმწიფო ბიუჯეტის საჯარო მოხელეების იერარქიული რანგის აღწერა</t>
  </si>
  <si>
    <t>თანამდებობათა იერარქია</t>
  </si>
  <si>
    <t>რანგი</t>
  </si>
  <si>
    <t>კონსტანტინე რაქვიაშვილი</t>
  </si>
  <si>
    <t>გვანცა  ხვედელიძე</t>
  </si>
  <si>
    <t>გილიადი გრანტი</t>
  </si>
  <si>
    <t>შრომის პირობების ინსპექტირების დეპარტამენტის შტატგარეშე მოსამსახურე</t>
  </si>
  <si>
    <t>მარიამ კარკაძე</t>
  </si>
  <si>
    <t>დავით ბიკოევი</t>
  </si>
  <si>
    <t>ლევან ელიზბარაძე</t>
  </si>
  <si>
    <t>ადმინისტრაციული დეპარტამენტის შტატგარეშე თანამშრომელი</t>
  </si>
  <si>
    <t>გიორგი ჭავჭავაძე</t>
  </si>
  <si>
    <t>დავით კაშია</t>
  </si>
  <si>
    <t>შტატგარეშე თანამშრომელი, დამლაგებელი</t>
  </si>
  <si>
    <t>სოციალური დაცვის დეპარტამენტის შტატგარეშე თანამშრომელი</t>
  </si>
  <si>
    <t>გათავ. 01.05.2017</t>
  </si>
  <si>
    <t>საგანგებო სიტაციის კოორდინაციისა და რეჟიმის დეპარტამენტის შტატგარეშე თანამშრომელი</t>
  </si>
  <si>
    <t>მასმედიასთან და საზოგადოებასთან ურთიერთობის დეპარტამენტის შტატგარეშე თანამშრომელი</t>
  </si>
  <si>
    <t>მინისტრის მრჩეველი, შტატგარეშე თანამშრომელი</t>
  </si>
  <si>
    <t>ჯანმრთელობის დაცვის დეპარტამენტის შტატგარეშე თანამშრომელი</t>
  </si>
  <si>
    <t>შრომისა და დასაქმების პოლიტიკის დეპარტამენტის შტატგარეშე თანამშრომელი</t>
  </si>
  <si>
    <t>ინფორმაციული ტექნოლოგიების დეპარტამენტის შტატგარეშე თანამშრომელი</t>
  </si>
  <si>
    <t>დაინიშნა 9 მარტიდან</t>
  </si>
  <si>
    <t>სამინისტროს აპარატის  შტატგარეშე თანამშრომელი</t>
  </si>
  <si>
    <t>მარიეტა გიგაური</t>
  </si>
  <si>
    <t>მინისტრის მოადგილის მრჩეველი, შტატგარეშე მოსამსახურე</t>
  </si>
  <si>
    <t>მინისტრის მრჩეველი,შტატგარეშე თანამშრომელი</t>
  </si>
  <si>
    <t>შრომის პირობების ინსპექტირების დეპარტამენტის უფროსი</t>
  </si>
  <si>
    <t>ლევან ჟორჟოლიანი</t>
  </si>
  <si>
    <t>შრომითი ბაზრის ანალიზის სამმართველოს უფროსის მ/შ</t>
  </si>
  <si>
    <t>დეკრეტული</t>
  </si>
  <si>
    <t>შრომითი ურთიერთობებისა და სოციალური პარტნიორობის სამმართველოს უფროსის მ/შ</t>
  </si>
  <si>
    <t xml:space="preserve">ეკა კაპანაძე </t>
  </si>
  <si>
    <t>ინფორმაციული ტექნოლოგიებისა და ინფრასტრუქტურის სამმართველოს უფროსი</t>
  </si>
  <si>
    <t>ტექნიკური უზრუნველყოფისა და ადმინისტრირების სამმართველოს უფროსი</t>
  </si>
  <si>
    <t xml:space="preserve">ლაშა ენდელაძე </t>
  </si>
  <si>
    <t>ჯანმრთელობის დაცვის დეპარტამენტის უფროსი</t>
  </si>
  <si>
    <t>მიხეილ ტყეშელაშვილი</t>
  </si>
  <si>
    <t>საფინანსო-საბიუჯეტო სამმართველოს უფროსი</t>
  </si>
  <si>
    <t>მატერიალური უზრუნველყოფის სამმართველოს უფროსი</t>
  </si>
  <si>
    <t>სახელმწიფო შესყიდვების სამმართველოს უფროსი</t>
  </si>
  <si>
    <t xml:space="preserve"> შიდა აუდიტის სამმართველოს უფროსის მ/შ</t>
  </si>
  <si>
    <t xml:space="preserve">გიორგი გვალია </t>
  </si>
  <si>
    <t>ინსპექტირების სამმართველოს უფროსი  მ/შ</t>
  </si>
  <si>
    <t>მასმედიასთან და საზოგადოებასთან ურთიერთობის დეპარტამენტის  უფროსის მ/შ</t>
  </si>
  <si>
    <t xml:space="preserve">ნინო მამალაძე </t>
  </si>
  <si>
    <t>მარიანა მკურნალი</t>
  </si>
  <si>
    <t>1 მარტიდან დეპარტამენტის უფროსი</t>
  </si>
  <si>
    <t>დარიცხული</t>
  </si>
  <si>
    <t>სულ 2017 წელი</t>
  </si>
  <si>
    <t>იერარქია</t>
  </si>
  <si>
    <t>საქართველოს შრომის, ჯანმრთელობისა და სოციალური დაცვის სამინისტროს ცენტრალური აპარატის 2017 წლის საშტატო რიცხოვნობა, სტრუქტურა და თანამდებობრივი სარგოების მოცულობა</t>
  </si>
  <si>
    <t>შტატი</t>
  </si>
  <si>
    <t>თანაშემწე</t>
  </si>
  <si>
    <t xml:space="preserve">მაია ნიკოლეიშვილი </t>
  </si>
  <si>
    <t>ლევან ელიზბარიძე</t>
  </si>
  <si>
    <t xml:space="preserve">ნინო სიბაშვილი </t>
  </si>
  <si>
    <t>თეიმურაზი გილაური</t>
  </si>
  <si>
    <t>ლევანი კაკაჩია</t>
  </si>
  <si>
    <t xml:space="preserve">ნათია სვანიძე </t>
  </si>
  <si>
    <t>ადმინისტრაციული დეპარტამენტი (აღჭურვა)</t>
  </si>
  <si>
    <t>ადმინისტრაციული დეპარტამენტის     მატერიალური უზრუნველყოფის სამმართველო (დამლაგებელი)</t>
  </si>
  <si>
    <t>ეთერი ქვლივიძე</t>
  </si>
  <si>
    <t>ხათუნა ხუციშვილი</t>
  </si>
  <si>
    <t>დამლაგებელი</t>
  </si>
  <si>
    <t>თამარი არევაძე</t>
  </si>
  <si>
    <t>საგანგებო სიტუაციების  კოორდინაციისა და რეჟიმის დეპარტამენტის კატასტროფების მართვის სამმართველო</t>
  </si>
  <si>
    <r>
      <t xml:space="preserve">საგანგებო  სიტუაციების კოორდინაციისა და რეჟიმის დეპარტამენტის დაგეგმარებისა და ანალიზის სამმართველო, სამინისტროს წარმომადგენელი </t>
    </r>
    <r>
      <rPr>
        <b/>
        <sz val="10"/>
        <color theme="1"/>
        <rFont val="Sylfaen"/>
        <family val="1"/>
        <charset val="204"/>
      </rPr>
      <t>ქვემო ქართლის რეგიონში</t>
    </r>
  </si>
  <si>
    <r>
      <t xml:space="preserve">საგანგებო  სიტუაციების კოორდინაციისა და რეჟიმის დეპარტამენტის დაგეგმარებისა და ანალიზის სამმართველო, სამინისტროს წარმომადგენელი </t>
    </r>
    <r>
      <rPr>
        <b/>
        <sz val="10"/>
        <color theme="1"/>
        <rFont val="Sylfaen"/>
        <family val="1"/>
        <charset val="204"/>
      </rPr>
      <t>ქვემო ქართლის რეგიონში, (მარნეული, ბოლნისი, დმანისი, რუსთავი, თეთრიწყარო, წალკა, გარდაბანი)</t>
    </r>
  </si>
  <si>
    <r>
      <t xml:space="preserve">საგანგებო  სიტუაციების კოორდინაციისა და რეჟიმის დეპარტამენტის დაგეგმარებისა და ანალიზის სამმართველო, სამინისტროს წარმომადგენელი </t>
    </r>
    <r>
      <rPr>
        <b/>
        <sz val="10"/>
        <color theme="1"/>
        <rFont val="Sylfaen"/>
        <family val="1"/>
        <charset val="204"/>
      </rPr>
      <t>შიდა ქართლის რეგიონში, (გორი, კასპი, ხაშური, ქარელი)</t>
    </r>
  </si>
  <si>
    <t xml:space="preserve">ლამარა გველესიანი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</si>
  <si>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t xml:space="preserve">საგანგებო  სიტუაციების კოორდინაციისა და რეჟიმის დეპარტამენტის დაგეგმარებისა და ანალიზის სამმართველო </t>
    </r>
    <r>
      <rPr>
        <b/>
        <sz val="10"/>
        <rFont val="Sylfaen"/>
        <family val="1"/>
      </rPr>
      <t>(საწყობი -მცხეთის რაიონი, სოფელი მუხრანი)</t>
    </r>
  </si>
  <si>
    <t xml:space="preserve">ზებურ ავალიანი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</si>
  <si>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t xml:space="preserve">საგანგებო  სიტუაციების კოორდინაციისა და რეჟიმის დეპარტამენტის დაგეგმარებისა და ანალიზის სამმართველო, სამინისტროს წარმომადგენელი აჭარაში </t>
    </r>
    <r>
      <rPr>
        <b/>
        <sz val="10"/>
        <color theme="1"/>
        <rFont val="Sylfaen"/>
        <family val="1"/>
      </rPr>
      <t>(ბათუმი, ხელვაჩაური, ქობულეთი, ქედა, შუახევი, ხულო, საწყობი - სოფელი ხუცუბანი)</t>
    </r>
  </si>
  <si>
    <t>საგანგებო  სიტუაციების კოორდინაციისა და რეჟიმის დეპარტამენტის დაგეგმარებისა და ანალიზის სამმართველო</t>
  </si>
  <si>
    <t xml:space="preserve">თამარ ალანია </t>
  </si>
  <si>
    <t>საგანგებო  სიტუაციების კოორდინაციისა და რეჟიმის დეპარტამენტი</t>
  </si>
  <si>
    <t xml:space="preserve">შრომისა და დასაქმების პოლიტიკის დეპარტამენტი </t>
  </si>
  <si>
    <t>გვანცა ხვედელიძე</t>
  </si>
  <si>
    <t>ჯანმრთელობის დაცვის დეპარტამენტის საორგანიზაციო  სამმართველო</t>
  </si>
  <si>
    <t xml:space="preserve">სოციალური დაცვის დეპარტამენტი                                                                                                                                                                                                                                                                                                                                                                                          პროგრამების მონიტორინგის სამმართველო                                                </t>
  </si>
  <si>
    <t xml:space="preserve">სოციალური დაცვის დეპარტამენტი                                                                                                                                                                                                                                                                                                                                                                                          სოციალურ საკითხთა და პროგრამების სამმართველო                                                </t>
  </si>
  <si>
    <t>ადმინისტრაციული დეპარტამენტის     მატერიალური უზრუნველყოფის სამმართველო</t>
  </si>
  <si>
    <t xml:space="preserve">ზოია გამბაროვა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</si>
  <si>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ადმინისტრაციული დეპარტამენტის     საქმისწარმოების სამმართველო</t>
  </si>
  <si>
    <t xml:space="preserve">ალექსანდრე ტყეშელაშვილი </t>
  </si>
  <si>
    <t>სხვადასხვა</t>
  </si>
  <si>
    <t xml:space="preserve">მასმედიასთან და საზოგადოებასთან ურთიერთობის დეპარტამენტის ღონისძიებათა დაგეგმვისა და საზოგადოებასთან ურთიერთობის სამმართველო      </t>
  </si>
  <si>
    <t xml:space="preserve">ნათია ბენაშვილი  </t>
  </si>
  <si>
    <t xml:space="preserve">მასმედიასთან და საზოგადოებასთან ურთიერთობის დეპარტამენტის ღონისძიებათა დაგეგმვისა და საზოგადოებასთან ურთიერთობის სამმართველო                </t>
  </si>
  <si>
    <t xml:space="preserve">პაატა ლომთათიძე </t>
  </si>
  <si>
    <t>თამარი ნონიკაშვილი</t>
  </si>
  <si>
    <t xml:space="preserve">მერი მათიაშვილი </t>
  </si>
  <si>
    <t xml:space="preserve">მადონა ხეცაძე </t>
  </si>
  <si>
    <t xml:space="preserve">თამარ რუხაძე </t>
  </si>
  <si>
    <t>მარიამი კავლელაშვილი</t>
  </si>
  <si>
    <t xml:space="preserve">მასმედიასთან და საზოგადოებასთან ურთიერთობის დეპარტამენტის მასმედიასთან ურთიერთობის სამმართველო </t>
  </si>
  <si>
    <t xml:space="preserve">მასმედიასთან და საზოგადოებასთან ურთიერთობის დეპარტამენტი                </t>
  </si>
  <si>
    <r>
      <t xml:space="preserve">თეა ბაქრაძე </t>
    </r>
    <r>
      <rPr>
        <sz val="10"/>
        <color rgb="FF7030A0"/>
        <rFont val="Sylfaen"/>
        <family val="1"/>
      </rPr>
      <t xml:space="preserve">(ანაზ. შვებ. ორს. მშობ. გამო. 2017 წლის 5 იანვრიდან 2017 წლის 30 ივნისის ჩათვლით) </t>
    </r>
  </si>
  <si>
    <t xml:space="preserve">მასმედიასთან და საზოგადოებასთან ურთიერთობის დეპარტამენტი  </t>
  </si>
  <si>
    <t xml:space="preserve">სალომე გოგინაშვილი </t>
  </si>
  <si>
    <t xml:space="preserve">ნინო ტალახაძე </t>
  </si>
  <si>
    <t>მინისტრის მოადგილის მრჩეველი (ნინო ბერძული)</t>
  </si>
  <si>
    <t>მინისტრის მრჩეველი, სამართლებრივ საკითხებში</t>
  </si>
  <si>
    <t>მინისტრის მრჩეველი</t>
  </si>
  <si>
    <t>დანიშვნის ვადა</t>
  </si>
  <si>
    <t>დანიშვნის თარიღი</t>
  </si>
  <si>
    <t xml:space="preserve">სახელი, გვარი </t>
  </si>
  <si>
    <t xml:space="preserve">შრომის ანაზღაურება </t>
  </si>
  <si>
    <t>ერთეულის რიცხოვნობა</t>
  </si>
  <si>
    <t>შტატგარეშე მუშაკები 2016 წლის მდგომარეობით</t>
  </si>
  <si>
    <t>სულ საშტატო ერთეული</t>
  </si>
  <si>
    <t>შრომის პირობების ინსპექტირების დეპარტამენტი                                                                                                                                                                                                                                                                                                                              კურატორი: ვალერი კვარაცხელია</t>
  </si>
  <si>
    <t> XII</t>
  </si>
  <si>
    <t>გიორგი გამყრელიძე</t>
  </si>
  <si>
    <r>
      <t>მთავარი სპეციალისტი</t>
    </r>
    <r>
      <rPr>
        <sz val="10"/>
        <color rgb="FFFF0000"/>
        <rFont val="Sylfaen"/>
        <family val="1"/>
      </rPr>
      <t xml:space="preserve"> (სამმართველოს უფროსის მოვალეობის შემსრულებელი)</t>
    </r>
  </si>
  <si>
    <t xml:space="preserve">შრომის ბაზრის ანალიზის სამმართველო  </t>
  </si>
  <si>
    <r>
      <t>ქრისტინა გოროდნიჩევა</t>
    </r>
    <r>
      <rPr>
        <sz val="10"/>
        <color rgb="FF7030A0"/>
        <rFont val="Sylfaen"/>
        <family val="1"/>
      </rPr>
      <t xml:space="preserve"> (ანაზ. გარეშ. შვებ. ორს. მშობ. და ბავშვ. მოვლ. გამო. 2017 წლის 26 იანვრიდან 2017 წლის 25 სექტემბრის ჩათვლით) </t>
    </r>
  </si>
  <si>
    <t>ლალი დოლაბერიძე</t>
  </si>
  <si>
    <r>
      <t>ირინა შავაძე</t>
    </r>
    <r>
      <rPr>
        <sz val="10"/>
        <color rgb="FF7030A0"/>
        <rFont val="Sylfaen"/>
        <family val="1"/>
      </rPr>
      <t xml:space="preserve"> </t>
    </r>
  </si>
  <si>
    <r>
      <t xml:space="preserve">მთავარი სპეციალისტი </t>
    </r>
    <r>
      <rPr>
        <sz val="10"/>
        <color rgb="FFFF0000"/>
        <rFont val="Sylfaen"/>
        <family val="1"/>
      </rPr>
      <t>(სამმართველოს უფროსის მოვალეობის შემსრულებელი)</t>
    </r>
  </si>
  <si>
    <t xml:space="preserve">მთავარი სპეციალისტი </t>
  </si>
  <si>
    <t xml:space="preserve">პაატა ჟორჟოლიანი  </t>
  </si>
  <si>
    <t xml:space="preserve">დეპარტამენტის უფროსის მოადგილე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</si>
  <si>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შრომისა და დასაქმების პოლიტიკის დეპარტამენტი                                                                                                                                                                                                                                                                                                                                                                         კურატორი: ვალერი კვარაცხელია</t>
  </si>
  <si>
    <t> XI</t>
  </si>
  <si>
    <t xml:space="preserve">თამარ მერაბიშვილი </t>
  </si>
  <si>
    <r>
      <t xml:space="preserve">რუსუდან კაკოიშვილი </t>
    </r>
    <r>
      <rPr>
        <sz val="10"/>
        <color rgb="FFFF0000"/>
        <rFont val="Sylfaen"/>
        <family val="1"/>
      </rPr>
      <t>(ანაზღა. გარეშე. შვებ. ორს. მშობ. და ბავშვ. მოვლ. გამო. 2016 წლის 17 სექტემბრიდან 2017 წლის 16 სექტემბრის ჩათვლით</t>
    </r>
    <r>
      <rPr>
        <sz val="10"/>
        <color theme="1"/>
        <rFont val="Sylfaen"/>
        <family val="1"/>
        <charset val="204"/>
      </rPr>
      <t xml:space="preserve">) 
</t>
    </r>
    <r>
      <rPr>
        <b/>
        <sz val="10"/>
        <rFont val="Sylfaen"/>
        <family val="1"/>
      </rPr>
      <t>გვანცა თეთვაძე</t>
    </r>
    <r>
      <rPr>
        <sz val="10"/>
        <rFont val="Sylfaen"/>
        <family val="1"/>
      </rPr>
      <t xml:space="preserve"> - დაინიშნა 2016 წლის 24 მაისიდან </t>
    </r>
  </si>
  <si>
    <r>
      <t xml:space="preserve">მეგი გვრიტიშვილი </t>
    </r>
    <r>
      <rPr>
        <sz val="10"/>
        <color rgb="FFFF0000"/>
        <rFont val="Sylfaen"/>
        <family val="1"/>
      </rPr>
      <t xml:space="preserve">(ანაზ. შვებ. ორს. მშობ. გამო. 2017 წლის 11 იანვრიდან 2017 წლის 21 ივლისის ჩათვლით)  </t>
    </r>
  </si>
  <si>
    <t xml:space="preserve">ეკა კაპანაძე   </t>
  </si>
  <si>
    <t>საგანგებო სიტუაციების კოორდინაციისა და რეჟიმის დეპარტამენტი                                                                                                                                                                                                                                                                                                                              კურატორი: მინისტრი</t>
  </si>
  <si>
    <t> X</t>
  </si>
  <si>
    <t> 2</t>
  </si>
  <si>
    <t>ლაშა ენდელაძე</t>
  </si>
  <si>
    <t xml:space="preserve">სამმართველოს უფროსი </t>
  </si>
  <si>
    <t> 1</t>
  </si>
  <si>
    <t>ივანე გოლიაძე</t>
  </si>
  <si>
    <t>ინფორმაციული ტექნოლოგიების დეპარტამენტი                                                                                                                                                                                                                                                                                                                                                                            კურატორი: ზაზა სოფრომაძე</t>
  </si>
  <si>
    <t>IX </t>
  </si>
  <si>
    <r>
      <t>ლია არევაძე</t>
    </r>
    <r>
      <rPr>
        <sz val="10"/>
        <color rgb="FF00B050"/>
        <rFont val="Sylfaen"/>
        <family val="1"/>
      </rPr>
      <t xml:space="preserve"> </t>
    </r>
  </si>
  <si>
    <t>ეკატერინე გაბრიელაშვილი</t>
  </si>
  <si>
    <t>საორგანიზაციო  სამმართველო</t>
  </si>
  <si>
    <t>ეკა კობერიძე</t>
  </si>
  <si>
    <t xml:space="preserve">ბაბილინა თურქია  </t>
  </si>
  <si>
    <t>პოლიტიკის  სამმართველო</t>
  </si>
  <si>
    <t xml:space="preserve">მარინე ლაცაბიძე   </t>
  </si>
  <si>
    <t>რეგულირების  სამმართველო</t>
  </si>
  <si>
    <t>ჯანმრთელობის დაცვის დეპარტამენტი                                            კურატორი: ზაზა სოფრომაძე</t>
  </si>
  <si>
    <t> VIII</t>
  </si>
  <si>
    <r>
      <t>დავით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Sylfaen"/>
        <family val="1"/>
      </rPr>
      <t>ბოდოკია</t>
    </r>
  </si>
  <si>
    <t xml:space="preserve">ნინო შალვაშვილი </t>
  </si>
  <si>
    <t xml:space="preserve">თეა გვარამაძე </t>
  </si>
  <si>
    <t>ზაზა ჯანაშვილი</t>
  </si>
  <si>
    <t xml:space="preserve">ნინო ჯინჯოლავა </t>
  </si>
  <si>
    <t xml:space="preserve">ამირან დათეშიძე  </t>
  </si>
  <si>
    <t xml:space="preserve">ნინო ოდიშარია </t>
  </si>
  <si>
    <t xml:space="preserve"> </t>
  </si>
  <si>
    <t>სოციალური დაცვის დეპარტამენტი                                                    კურატორი: ზაზა სოფრომაძე</t>
  </si>
  <si>
    <t>VII </t>
  </si>
  <si>
    <t xml:space="preserve">მანანა თავთეთრიშვილი </t>
  </si>
  <si>
    <t xml:space="preserve">ნათელა ხმალაძე </t>
  </si>
  <si>
    <t>იურიდიული დეპარტამენტი                       კურატორი: ვალერი კვარაცხელია</t>
  </si>
  <si>
    <t> VI</t>
  </si>
  <si>
    <t xml:space="preserve">გულიჯან ჩხეტიანი          </t>
  </si>
  <si>
    <t xml:space="preserve">ზაირა შავლოხაშვილი     </t>
  </si>
  <si>
    <t xml:space="preserve">თეა მერაბიშვილი            </t>
  </si>
  <si>
    <t xml:space="preserve">ლარისა ღურწკაია </t>
  </si>
  <si>
    <t xml:space="preserve">მარინა აბრამიშვილი     </t>
  </si>
  <si>
    <t>ბუღალტრული აღრიცხვა-ანგარიშგების სამმართველო</t>
  </si>
  <si>
    <t xml:space="preserve">მაია ჟორდანია </t>
  </si>
  <si>
    <t>საფინანსო-საბიუჯეტო სამმართველო</t>
  </si>
  <si>
    <t xml:space="preserve">ნოე ქინქლაძე </t>
  </si>
  <si>
    <t>ეკონომიკური დეპარტამენტი                                            კურატორი: ვალერი კვარაცხელია</t>
  </si>
  <si>
    <t>V </t>
  </si>
  <si>
    <t xml:space="preserve">სერგო ხაჭაპურიძე (მორიგე) </t>
  </si>
  <si>
    <r>
      <t>დამხმარე მოსამსახურე</t>
    </r>
    <r>
      <rPr>
        <b/>
        <sz val="10"/>
        <rFont val="Sylfaen"/>
        <family val="1"/>
        <charset val="204"/>
      </rPr>
      <t xml:space="preserve"> (მძღოლი)</t>
    </r>
  </si>
  <si>
    <t>გოჩა გოგინაშვილი (მორიგე)</t>
  </si>
  <si>
    <t xml:space="preserve">ვახტანგ ბაღათურია (ჯგერენაია) </t>
  </si>
  <si>
    <t xml:space="preserve">გიორგი კერესელიძე (დარახველიძე) </t>
  </si>
  <si>
    <t xml:space="preserve">გურამ დავითაშვილი (ოდიშარია)         </t>
  </si>
  <si>
    <t>გია ზარიაშვილი (ხმალაძე)</t>
  </si>
  <si>
    <t>დავით ხუროშვილი (ქინქლაძე)</t>
  </si>
  <si>
    <t xml:space="preserve">გიორგი ბეგიაშვილი (შუბლაძე) </t>
  </si>
  <si>
    <t>ზაზა ბერიძე (უგლავა)</t>
  </si>
  <si>
    <t xml:space="preserve">ვეფხვია ბიწაძე (ქავთარაძე) </t>
  </si>
  <si>
    <t xml:space="preserve">კობა ვასაძე (ბერძული) </t>
  </si>
  <si>
    <t xml:space="preserve">დავით ღონღაძე (კვარაცხელია)    </t>
  </si>
  <si>
    <t>რევაზ კავლელაშვილი (მინისტრი)</t>
  </si>
  <si>
    <t xml:space="preserve">ვახტანგ ფხალაძე  </t>
  </si>
  <si>
    <t xml:space="preserve">დამხმარე მოსამსახურე </t>
  </si>
  <si>
    <t xml:space="preserve">უფროსი სპეციალისტი </t>
  </si>
  <si>
    <t xml:space="preserve">ზურაბ ტყემალაძე </t>
  </si>
  <si>
    <t xml:space="preserve">გურამ გიორგობიანი </t>
  </si>
  <si>
    <t>ეთერი ვარაზაშვილი</t>
  </si>
  <si>
    <t xml:space="preserve">თამარ შალამბერიძე </t>
  </si>
  <si>
    <t xml:space="preserve">ირმა აბრამიშვილი </t>
  </si>
  <si>
    <r>
      <t>სამმართველოს უფროსი</t>
    </r>
    <r>
      <rPr>
        <b/>
        <sz val="10"/>
        <color rgb="FFFF0000"/>
        <rFont val="Sylfaen"/>
        <family val="1"/>
      </rPr>
      <t xml:space="preserve"> </t>
    </r>
  </si>
  <si>
    <t>ნათელა მენთეშაშვილი</t>
  </si>
  <si>
    <r>
      <t>დამხმარე მოსამსახურე</t>
    </r>
    <r>
      <rPr>
        <b/>
        <sz val="10"/>
        <color theme="1"/>
        <rFont val="Sylfaen"/>
        <family val="1"/>
      </rPr>
      <t xml:space="preserve"> </t>
    </r>
  </si>
  <si>
    <r>
      <rPr>
        <sz val="10"/>
        <rFont val="Sylfaen"/>
        <family val="1"/>
        <charset val="204"/>
      </rPr>
      <t>მაია სულაძე</t>
    </r>
    <r>
      <rPr>
        <sz val="10"/>
        <color rgb="FF7030A0"/>
        <rFont val="Sylfaen"/>
        <family val="1"/>
        <charset val="204"/>
      </rPr>
      <t xml:space="preserve"> </t>
    </r>
    <r>
      <rPr>
        <b/>
        <sz val="10"/>
        <color rgb="FFFF0000"/>
        <rFont val="Sylfaen"/>
        <family val="1"/>
        <charset val="204"/>
      </rPr>
      <t/>
    </r>
  </si>
  <si>
    <t>ლელა ღონღაძე</t>
  </si>
  <si>
    <t>იზა მჭედლიშვილი</t>
  </si>
  <si>
    <r>
      <rPr>
        <sz val="10"/>
        <rFont val="Sylfaen"/>
        <family val="1"/>
        <charset val="204"/>
      </rPr>
      <t>თეა მუმლაძე</t>
    </r>
    <r>
      <rPr>
        <sz val="10"/>
        <color rgb="FF0070C0"/>
        <rFont val="Sylfaen"/>
        <family val="1"/>
        <charset val="204"/>
      </rPr>
      <t xml:space="preserve"> </t>
    </r>
  </si>
  <si>
    <r>
      <t>დიანა ჯიშკარიანი</t>
    </r>
    <r>
      <rPr>
        <b/>
        <sz val="10"/>
        <color theme="1"/>
        <rFont val="Sylfaen"/>
        <family val="1"/>
      </rPr>
      <t xml:space="preserve"> </t>
    </r>
    <r>
      <rPr>
        <sz val="10"/>
        <color rgb="FFFF0000"/>
        <rFont val="Sylfaen"/>
        <family val="1"/>
      </rPr>
      <t xml:space="preserve">                                             </t>
    </r>
    <r>
      <rPr>
        <b/>
        <sz val="10"/>
        <color rgb="FFFF0000"/>
        <rFont val="Sylfaen"/>
        <family val="1"/>
      </rPr>
      <t xml:space="preserve">                </t>
    </r>
    <r>
      <rPr>
        <sz val="10"/>
        <color rgb="FFFF0000"/>
        <rFont val="Sylfaen"/>
        <family val="1"/>
      </rPr>
      <t xml:space="preserve">    </t>
    </r>
    <r>
      <rPr>
        <sz val="10"/>
        <color theme="1"/>
        <rFont val="Sylfae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7030A0"/>
        <rFont val="Sylfaen"/>
        <family val="1"/>
      </rPr>
      <t xml:space="preserve">    </t>
    </r>
  </si>
  <si>
    <r>
      <t>ადმინისტრაციული დეპარტამენტი                                            კურატორი:</t>
    </r>
    <r>
      <rPr>
        <b/>
        <sz val="10"/>
        <rFont val="Sylfaen"/>
        <family val="1"/>
        <charset val="204"/>
      </rPr>
      <t xml:space="preserve"> მინისტრი</t>
    </r>
    <r>
      <rPr>
        <b/>
        <sz val="10"/>
        <color theme="1"/>
        <rFont val="Sylfaen"/>
        <family val="1"/>
        <charset val="204"/>
      </rPr>
      <t xml:space="preserve"> </t>
    </r>
  </si>
  <si>
    <t> IV</t>
  </si>
  <si>
    <t xml:space="preserve">ზურაბ აღდგომელაშვილი </t>
  </si>
  <si>
    <t>გიორგი გვალია</t>
  </si>
  <si>
    <t>ოლეგი ლუტიძე</t>
  </si>
  <si>
    <r>
      <t>მთავარი სპეციალისტი</t>
    </r>
    <r>
      <rPr>
        <sz val="10"/>
        <color rgb="FFFF0000"/>
        <rFont val="Sylfaen"/>
        <family val="1"/>
      </rPr>
      <t xml:space="preserve"> </t>
    </r>
  </si>
  <si>
    <r>
      <t>უფროსი სპეციალისტი</t>
    </r>
    <r>
      <rPr>
        <sz val="10"/>
        <color rgb="FFFF0000"/>
        <rFont val="Sylfaen"/>
        <family val="1"/>
      </rPr>
      <t xml:space="preserve"> (სამმართველოს უფროსის მოვალეობის შემსრულებელი)</t>
    </r>
  </si>
  <si>
    <r>
      <t>მთავარი სპეციალისტი</t>
    </r>
    <r>
      <rPr>
        <b/>
        <sz val="10"/>
        <color rgb="FFFF0000"/>
        <rFont val="Sylfaen"/>
        <family val="1"/>
      </rPr>
      <t xml:space="preserve"> </t>
    </r>
  </si>
  <si>
    <t>ეკა შარაძე</t>
  </si>
  <si>
    <r>
      <t xml:space="preserve">შიდა აუდიტის დეპარტამენტი                          კურატორი: </t>
    </r>
    <r>
      <rPr>
        <b/>
        <sz val="10"/>
        <rFont val="Sylfaen"/>
        <family val="1"/>
        <charset val="204"/>
      </rPr>
      <t>მინისტრი</t>
    </r>
  </si>
  <si>
    <t xml:space="preserve">მარინა ციბაძე                 </t>
  </si>
  <si>
    <r>
      <t xml:space="preserve">ქეთევან ფხაკაძე  </t>
    </r>
    <r>
      <rPr>
        <sz val="10"/>
        <color rgb="FFFF0000"/>
        <rFont val="Sylfaen"/>
        <family val="1"/>
      </rPr>
      <t/>
    </r>
  </si>
  <si>
    <t>ღონისძიებათა დაგეგმვისა და საზოგადოებასთან ურთიერთობის სამმართველო</t>
  </si>
  <si>
    <t>ვალერი ქველაძე</t>
  </si>
  <si>
    <r>
      <t>თეა ჩუბინიძე</t>
    </r>
    <r>
      <rPr>
        <sz val="10"/>
        <color rgb="FF7030A0"/>
        <rFont val="Sylfaen"/>
        <family val="1"/>
      </rPr>
      <t xml:space="preserve"> </t>
    </r>
  </si>
  <si>
    <t>ნინო მამალაძე</t>
  </si>
  <si>
    <r>
      <t xml:space="preserve">სამმართველოს უფროსი </t>
    </r>
    <r>
      <rPr>
        <sz val="10"/>
        <color rgb="FFFF0000"/>
        <rFont val="Sylfaen"/>
        <family val="1"/>
      </rPr>
      <t>(დეპარტამენტის უფროსის მოვალეობის შემსრულებელი)</t>
    </r>
  </si>
  <si>
    <t>მასმედიასთან და საზოგადოებასთან ურთიერთობის დეპარტამენტი                           კურატორი: მინისტრი</t>
  </si>
  <si>
    <t xml:space="preserve">ალექსი ჟვანია               </t>
  </si>
  <si>
    <t>ადამიანური რესურსების მართვისა და შრომის ეფექტურობის მონიტორინგის სამმართველო</t>
  </si>
  <si>
    <t>ელზა თელია</t>
  </si>
  <si>
    <t xml:space="preserve">ნათია ჭითანავა </t>
  </si>
  <si>
    <t xml:space="preserve">მინისტრის მოადგილის (ზაზა სოფრომაძე) თანაშემწე </t>
  </si>
  <si>
    <t>მინისტრის მოადგილის (ნინო ბერძული)  თანაშემწე</t>
  </si>
  <si>
    <t>2017 წლის 30 ივნისის ჩათვლით</t>
  </si>
  <si>
    <r>
      <t xml:space="preserve">სამინისტროს აპარატი (დეპარტამენტი)                                კურატორი: </t>
    </r>
    <r>
      <rPr>
        <b/>
        <sz val="10"/>
        <rFont val="Sylfaen"/>
        <family val="1"/>
        <charset val="204"/>
      </rPr>
      <t>მინისტრი</t>
    </r>
  </si>
  <si>
    <t>I </t>
  </si>
  <si>
    <t xml:space="preserve">ხელმძღვანელობა </t>
  </si>
  <si>
    <t>კოდი</t>
  </si>
  <si>
    <t>თანამდებობრივი სარგო</t>
  </si>
  <si>
    <t>საშტატო ერთეულის რიცხოვნობა</t>
  </si>
  <si>
    <t>№</t>
  </si>
  <si>
    <r>
      <rPr>
        <sz val="10"/>
        <rFont val="Times New Roman"/>
        <family val="1"/>
        <charset val="204"/>
      </rPr>
      <t xml:space="preserve"> </t>
    </r>
    <r>
      <rPr>
        <sz val="10"/>
        <rFont val="Sylfaen"/>
        <family val="1"/>
        <charset val="204"/>
      </rPr>
      <t>ია ჭკადუა</t>
    </r>
  </si>
  <si>
    <r>
      <rPr>
        <sz val="10"/>
        <rFont val="Times New Roman"/>
        <family val="1"/>
        <charset val="204"/>
      </rPr>
      <t xml:space="preserve"> </t>
    </r>
    <r>
      <rPr>
        <sz val="10"/>
        <rFont val="Sylfaen"/>
        <family val="1"/>
        <charset val="204"/>
      </rPr>
      <t>ბიჭიკო მახათაძე</t>
    </r>
  </si>
  <si>
    <t>ირინა სიხარულიძე</t>
  </si>
  <si>
    <t>ფაქტობრივად დანიშნულთა რაოდენობა</t>
  </si>
  <si>
    <r>
      <t xml:space="preserve">მერი გვერდწითელი  </t>
    </r>
    <r>
      <rPr>
        <sz val="10"/>
        <color rgb="FFFF0000"/>
        <rFont val="Sylfaen"/>
        <family val="1"/>
      </rPr>
      <t xml:space="preserve">(ანაზ. შვებ. ორს. მშობ. გამო. 2017 წლის 16 აპრილიდან 2017 წლის 15 ოქტომბრის ჩათვლით)  </t>
    </r>
  </si>
  <si>
    <r>
      <t xml:space="preserve">თეონა ჩიტაძე  </t>
    </r>
    <r>
      <rPr>
        <sz val="10"/>
        <color rgb="FFFF0000"/>
        <rFont val="Sylfaen"/>
        <family val="1"/>
      </rPr>
      <t xml:space="preserve">(ანაზ. შვებ. ორს. მშობ. გამო. 2017 წლის 15 აპრილიდან 2017 წლის 31 ოქტომბრის ჩათვლით)  </t>
    </r>
  </si>
  <si>
    <t xml:space="preserve">თინათინ საჩკოვი </t>
  </si>
  <si>
    <t>ინიშნება კონკურს გარეშე</t>
  </si>
  <si>
    <t>ნინო კალანდაძე</t>
  </si>
  <si>
    <t>საქართველოს შრომის, ჯანმრთელობისა და სოციალური დაცვის სამინისტროს ცენტრალური აპარატი საშტატო ნუსხა და თანამდებობრივი სარგოების ოდენობა 2017 წლის 8 მაისიდან მდგომარეობით</t>
  </si>
  <si>
    <t>ადმ.ხელშ</t>
  </si>
  <si>
    <t>ირინა კობერიძე</t>
  </si>
  <si>
    <t xml:space="preserve">რუსუდან კაკოიშვილი-გვანცა თეთვაძე </t>
  </si>
  <si>
    <t>ქრისტინა გოროდნიჩევა (დეკრეტი)</t>
  </si>
  <si>
    <t>აპარატის უფროსი (დეპარტამენტის უფროსი)</t>
  </si>
  <si>
    <t xml:space="preserve">ვაკანსია </t>
  </si>
  <si>
    <t xml:space="preserve">ეკატერინე ბეროზაშვილი უფროსის მ/შ </t>
  </si>
  <si>
    <t>გიორგი გვალია უფროსის მ/შ</t>
  </si>
  <si>
    <t>ეკა კაპანაძე უფროსის მ/შ</t>
  </si>
  <si>
    <t>მეგი გვრიტიშვილი (დეკრეტი)</t>
  </si>
  <si>
    <t>თეონა ჩიტაძე (დეკრეტი)</t>
  </si>
  <si>
    <t>ლიკა კლიმიაშვილი უფროსისმ/შ)</t>
  </si>
  <si>
    <t>მერი გვერდწითელი (დეკრეტი)</t>
  </si>
  <si>
    <t>გიორგი გამყრელიძე უფროსის მ/შ</t>
  </si>
  <si>
    <t>მინისტრის მოადგილის მრჩეველი (ნინო ბერძულის)</t>
  </si>
  <si>
    <t xml:space="preserve">თეა ბაქრაძე (ანაზ. შვებ. ორს. მშობ. გამო. 2017 წლის 5 იანვრიდან 2017 წლის 30 ივნისის ჩათვლით) </t>
  </si>
  <si>
    <t xml:space="preserve"> ბიჭიკო მახათაძე</t>
  </si>
  <si>
    <t xml:space="preserve"> ია ჭკადუა</t>
  </si>
  <si>
    <t>ზებური ავალიანი</t>
  </si>
  <si>
    <t>მთავარი სპეციალისტი სამინისტროს წარმომადგენელი აჭარაში (ბათუმი, ხელვაჩაური, ქობულეთი, ქედა, შუახევი, ხულო, საწყობი - სოფელი ხუცუბანი)</t>
  </si>
  <si>
    <t>სპეციალისტი (საწყობი -მცხეთის რაიონი, სოფელი მუხრანი)</t>
  </si>
  <si>
    <t>მთავარი სპეციალისტი სამინისტროს წარმომადგენელი შიდა ქართლის რეგიონში, (გორი, კასპი, ხაშური, ქარელი)</t>
  </si>
  <si>
    <t>მთავარი სპეციალისტი სამინისტროს წარმომადგენელი ქვემო ქართლის რეგიონში, (მარნეული, ბოლნისი, დმანისი, რუსთავი, თეთრიწყარო, წალკა, გარდაბანი)</t>
  </si>
  <si>
    <t>მთავარი სპეციალისტი სამინისტროს წარმომადგენელი ქვემო ქართლის რეგიონში</t>
  </si>
  <si>
    <t xml:space="preserve">ადმინისტრაციული დეპარტამენტის     მატერიალური უზრუნველყოფის სამმართველო </t>
  </si>
  <si>
    <t xml:space="preserve">მასმედიასთან და საზოგადოებასთან ურთიერთობის დეპარტამენტი     </t>
  </si>
  <si>
    <t>ნინო მამალაძე უფროსის მ/შ</t>
  </si>
  <si>
    <t>მრჩეველი</t>
  </si>
  <si>
    <t>გადავიდა შტატში</t>
  </si>
  <si>
    <t>შრომითი</t>
  </si>
  <si>
    <t>ადამიანური რესურსების მართვისა და საერთაშორისო ურთიერთობების დეპარტამენტი</t>
  </si>
  <si>
    <t xml:space="preserve">გიორგი გვალია  </t>
  </si>
  <si>
    <t>მიხეილ პაპავა</t>
  </si>
  <si>
    <t xml:space="preserve"> ქეთევან გაბუნია</t>
  </si>
  <si>
    <t>კონსულტანტი სადაზღვეო საკითხებში</t>
  </si>
  <si>
    <t>კონსულტატი სამართლებრივ-იურიდიულ საკითხებში</t>
  </si>
  <si>
    <t>კონსულტანტი დედათა და ბავშვთა ჯანმრთელობისსაკითხებში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</si>
</sst>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#,##0.0"/>
    <numFmt numFmtId="165" formatCode="_(* #,##0.0_);_(* \(#,##0.0\);_(* &quot;-&quot;??_);_(@_)"/>
  </numFmts>
  <fonts count="54" x14ac:knownFonts="1">
    <font>
      <sz val="11"/>
      <color theme="1"/>
      <name val="Calibri"/>
      <family val="2"/>
      <scheme val="minor"/>
    </font>
    <font>
      <b/>
      <sz val="12"/>
      <color theme="3" tint="-0.249977111117893"/>
      <name val="Sylfaen"/>
      <family val="1"/>
      <charset val="204"/>
    </font>
    <font>
      <sz val="12"/>
      <color theme="3" tint="-0.249977111117893"/>
      <name val="Sylfaen"/>
      <family val="1"/>
      <charset val="204"/>
    </font>
    <font>
      <b/>
      <sz val="14"/>
      <color theme="3" tint="-0.249977111117893"/>
      <name val="Sylfaen"/>
      <family val="1"/>
      <charset val="204"/>
    </font>
    <font>
      <sz val="11"/>
      <color theme="3" tint="-0.249977111117893"/>
      <name val="Calibri"/>
      <family val="2"/>
      <scheme val="minor"/>
    </font>
    <font>
      <sz val="12"/>
      <color theme="3" tint="-0.249977111117893"/>
      <name val="Calibri"/>
      <family val="2"/>
      <charset val="204"/>
      <scheme val="minor"/>
    </font>
    <font>
      <b/>
      <sz val="12"/>
      <color theme="3" tint="-0.249977111117893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color theme="3" tint="-0.249977111117893"/>
      <name val="Sylfaen"/>
      <family val="1"/>
    </font>
    <font>
      <sz val="14"/>
      <color theme="1"/>
      <name val="Calibri"/>
      <family val="2"/>
      <scheme val="minor"/>
    </font>
    <font>
      <sz val="10"/>
      <name val="Arial"/>
      <family val="2"/>
    </font>
    <font>
      <sz val="10"/>
      <name val="Sylfaen"/>
      <family val="1"/>
    </font>
    <font>
      <b/>
      <sz val="14"/>
      <name val="Sylfaen"/>
      <family val="1"/>
    </font>
    <font>
      <b/>
      <sz val="10"/>
      <name val="Sylfae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sz val="11"/>
      <color theme="1"/>
      <name val="Sylfaen"/>
      <family val="1"/>
    </font>
    <font>
      <b/>
      <sz val="11"/>
      <name val="Calibri"/>
      <family val="2"/>
    </font>
    <font>
      <b/>
      <sz val="11"/>
      <color theme="1"/>
      <name val="Sylfaen"/>
      <family val="1"/>
    </font>
    <font>
      <sz val="11"/>
      <name val="Sylfaen"/>
      <family val="1"/>
    </font>
    <font>
      <b/>
      <sz val="11"/>
      <name val="Sylfaen"/>
      <family val="1"/>
    </font>
    <font>
      <b/>
      <sz val="11"/>
      <color rgb="FFFF0000"/>
      <name val="Sylfaen"/>
      <family val="1"/>
    </font>
    <font>
      <sz val="10"/>
      <color rgb="FFFF0000"/>
      <name val="Sylfaen"/>
      <family val="1"/>
    </font>
    <font>
      <b/>
      <sz val="10"/>
      <color rgb="FFFF0000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0"/>
      <color rgb="FF7030A0"/>
      <name val="Sylfaen"/>
      <family val="1"/>
      <charset val="204"/>
    </font>
    <font>
      <sz val="10"/>
      <color theme="1"/>
      <name val="Sylfaen"/>
      <family val="1"/>
    </font>
    <font>
      <b/>
      <sz val="10"/>
      <color rgb="FFFF0000"/>
      <name val="Sylfaen"/>
      <family val="1"/>
    </font>
    <font>
      <b/>
      <sz val="10"/>
      <color theme="1"/>
      <name val="Sylfaen"/>
      <family val="1"/>
    </font>
    <font>
      <sz val="10"/>
      <name val="Sylfaen"/>
      <family val="1"/>
      <charset val="204"/>
    </font>
    <font>
      <sz val="10"/>
      <color rgb="FF00B050"/>
      <name val="Sylfaen"/>
      <family val="1"/>
    </font>
    <font>
      <sz val="10"/>
      <color rgb="FF00B0F0"/>
      <name val="Sylfaen"/>
      <family val="1"/>
    </font>
    <font>
      <b/>
      <sz val="10"/>
      <color theme="1"/>
      <name val="Sylfaen"/>
      <family val="1"/>
      <charset val="204"/>
    </font>
    <font>
      <b/>
      <sz val="10"/>
      <name val="Sylfaen"/>
      <family val="1"/>
      <charset val="204"/>
    </font>
    <font>
      <sz val="10"/>
      <color rgb="FF7030A0"/>
      <name val="Sylfaen"/>
      <family val="1"/>
    </font>
    <font>
      <sz val="10"/>
      <color rgb="FFFF0000"/>
      <name val="Sylfaen"/>
      <family val="1"/>
      <charset val="204"/>
    </font>
    <font>
      <sz val="10"/>
      <color rgb="FF7030A0"/>
      <name val="Sylfaen"/>
      <family val="1"/>
      <charset val="204"/>
    </font>
    <font>
      <sz val="10"/>
      <name val="Calibri"/>
      <family val="2"/>
      <charset val="204"/>
      <scheme val="minor"/>
    </font>
    <font>
      <b/>
      <u/>
      <sz val="10"/>
      <color rgb="FFFF0000"/>
      <name val="Sylfaen"/>
      <family val="1"/>
      <charset val="204"/>
    </font>
    <font>
      <b/>
      <sz val="10"/>
      <color rgb="FF00B0F0"/>
      <name val="Sylfaen"/>
      <family val="1"/>
    </font>
    <font>
      <sz val="10"/>
      <color theme="1"/>
      <name val="Calibri"/>
      <family val="2"/>
      <scheme val="minor"/>
    </font>
    <font>
      <b/>
      <sz val="10"/>
      <color rgb="FF00B050"/>
      <name val="Sylfaen"/>
      <family val="1"/>
    </font>
    <font>
      <sz val="10"/>
      <color rgb="FF0070C0"/>
      <name val="Sylfaen"/>
      <family val="1"/>
      <charset val="204"/>
    </font>
    <font>
      <b/>
      <sz val="10"/>
      <color rgb="FF7030A0"/>
      <name val="Sylfaen"/>
      <family val="1"/>
    </font>
    <font>
      <sz val="10"/>
      <name val="Times New Roman"/>
      <family val="1"/>
      <charset val="204"/>
    </font>
    <font>
      <b/>
      <sz val="10"/>
      <name val="Calibri"/>
      <family val="2"/>
      <charset val="204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i/>
      <u/>
      <sz val="10"/>
      <color rgb="FFFF0000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3" tint="0.59999389629810485"/>
        </stop>
      </gradientFill>
    </fill>
    <fill>
      <gradientFill degree="90">
        <stop position="0">
          <color theme="0"/>
        </stop>
        <stop position="1">
          <color theme="4" tint="0.80001220740379042"/>
        </stop>
      </gradientFill>
    </fill>
    <fill>
      <patternFill patternType="solid">
        <fgColor rgb="FFFFFF0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auto="1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499984740745262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indexed="64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medium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indexed="64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10" fillId="0" borderId="0"/>
    <xf numFmtId="0" fontId="17" fillId="0" borderId="0"/>
    <xf numFmtId="43" fontId="17" fillId="0" borderId="0" applyFont="0" applyFill="0" applyBorder="0" applyAlignment="0" applyProtection="0"/>
  </cellStyleXfs>
  <cellXfs count="68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3" fontId="5" fillId="0" borderId="1" xfId="0" applyNumberFormat="1" applyFont="1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0" borderId="1" xfId="1" applyNumberFormat="1" applyFont="1" applyFill="1" applyBorder="1" applyAlignment="1">
      <alignment horizontal="center" vertical="center" wrapText="1"/>
    </xf>
    <xf numFmtId="3" fontId="5" fillId="2" borderId="1" xfId="1" applyNumberFormat="1" applyFont="1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/>
    </xf>
    <xf numFmtId="3" fontId="6" fillId="0" borderId="1" xfId="1" applyNumberFormat="1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/>
    </xf>
    <xf numFmtId="3" fontId="5" fillId="0" borderId="6" xfId="1" applyNumberFormat="1" applyFont="1" applyFill="1" applyBorder="1" applyAlignment="1">
      <alignment horizontal="center" vertical="center"/>
    </xf>
    <xf numFmtId="3" fontId="6" fillId="2" borderId="6" xfId="1" applyNumberFormat="1" applyFont="1" applyFill="1" applyBorder="1" applyAlignment="1">
      <alignment horizontal="center" vertical="center"/>
    </xf>
    <xf numFmtId="3" fontId="6" fillId="0" borderId="6" xfId="1" applyNumberFormat="1" applyFont="1" applyFill="1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 wrapText="1"/>
    </xf>
    <xf numFmtId="3" fontId="6" fillId="0" borderId="6" xfId="1" applyNumberFormat="1" applyFont="1" applyFill="1" applyBorder="1" applyAlignment="1">
      <alignment horizontal="center" vertical="center" wrapText="1"/>
    </xf>
    <xf numFmtId="3" fontId="6" fillId="2" borderId="6" xfId="1" applyNumberFormat="1" applyFont="1" applyFill="1" applyBorder="1" applyAlignment="1">
      <alignment horizontal="center" vertical="center" wrapText="1"/>
    </xf>
    <xf numFmtId="3" fontId="5" fillId="0" borderId="6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 wrapText="1"/>
    </xf>
    <xf numFmtId="0" fontId="9" fillId="0" borderId="0" xfId="0" applyFont="1"/>
    <xf numFmtId="0" fontId="3" fillId="0" borderId="6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9" fillId="0" borderId="6" xfId="0" applyFont="1" applyBorder="1"/>
    <xf numFmtId="0" fontId="9" fillId="0" borderId="8" xfId="0" applyFont="1" applyBorder="1"/>
    <xf numFmtId="0" fontId="9" fillId="0" borderId="9" xfId="0" applyFont="1" applyBorder="1"/>
    <xf numFmtId="0" fontId="3" fillId="2" borderId="11" xfId="0" applyFont="1" applyFill="1" applyBorder="1" applyAlignment="1">
      <alignment horizontal="center" vertical="center" wrapText="1"/>
    </xf>
    <xf numFmtId="0" fontId="9" fillId="0" borderId="11" xfId="0" applyFont="1" applyBorder="1"/>
    <xf numFmtId="0" fontId="9" fillId="0" borderId="12" xfId="0" applyFont="1" applyBorder="1"/>
    <xf numFmtId="0" fontId="9" fillId="0" borderId="0" xfId="0" applyFont="1" applyBorder="1"/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3" fontId="6" fillId="2" borderId="9" xfId="0" applyNumberFormat="1" applyFont="1" applyFill="1" applyBorder="1" applyAlignment="1">
      <alignment horizontal="center" vertical="center" wrapText="1"/>
    </xf>
    <xf numFmtId="3" fontId="9" fillId="0" borderId="0" xfId="0" applyNumberFormat="1" applyFont="1"/>
    <xf numFmtId="0" fontId="1" fillId="3" borderId="2" xfId="1" applyFont="1" applyFill="1" applyBorder="1" applyAlignment="1">
      <alignment horizontal="center" vertical="center" wrapText="1"/>
    </xf>
    <xf numFmtId="0" fontId="1" fillId="3" borderId="3" xfId="1" applyFont="1" applyFill="1" applyBorder="1" applyAlignment="1">
      <alignment horizontal="center" vertical="center" wrapText="1"/>
    </xf>
    <xf numFmtId="0" fontId="1" fillId="3" borderId="4" xfId="1" applyFont="1" applyFill="1" applyBorder="1" applyAlignment="1">
      <alignment horizontal="center" vertical="center" wrapText="1"/>
    </xf>
    <xf numFmtId="0" fontId="5" fillId="4" borderId="5" xfId="1" applyFont="1" applyFill="1" applyBorder="1"/>
    <xf numFmtId="3" fontId="6" fillId="4" borderId="1" xfId="1" applyNumberFormat="1" applyFont="1" applyFill="1" applyBorder="1" applyAlignment="1">
      <alignment horizontal="center" vertical="center" wrapText="1"/>
    </xf>
    <xf numFmtId="3" fontId="6" fillId="4" borderId="6" xfId="1" applyNumberFormat="1" applyFont="1" applyFill="1" applyBorder="1" applyAlignment="1">
      <alignment horizontal="center" vertical="center" wrapText="1"/>
    </xf>
    <xf numFmtId="0" fontId="5" fillId="4" borderId="5" xfId="1" applyFont="1" applyFill="1" applyBorder="1" applyAlignment="1">
      <alignment horizontal="center" vertical="center"/>
    </xf>
    <xf numFmtId="0" fontId="4" fillId="2" borderId="0" xfId="0" applyFont="1" applyFill="1"/>
    <xf numFmtId="0" fontId="4" fillId="0" borderId="0" xfId="0" applyFont="1"/>
    <xf numFmtId="3" fontId="5" fillId="2" borderId="6" xfId="1" applyNumberFormat="1" applyFont="1" applyFill="1" applyBorder="1" applyAlignment="1">
      <alignment horizontal="center" vertical="center"/>
    </xf>
    <xf numFmtId="3" fontId="6" fillId="4" borderId="11" xfId="1" applyNumberFormat="1" applyFont="1" applyFill="1" applyBorder="1" applyAlignment="1">
      <alignment horizontal="center" vertical="center" wrapText="1"/>
    </xf>
    <xf numFmtId="3" fontId="5" fillId="2" borderId="11" xfId="1" applyNumberFormat="1" applyFont="1" applyFill="1" applyBorder="1" applyAlignment="1">
      <alignment horizontal="center" vertical="center"/>
    </xf>
    <xf numFmtId="3" fontId="6" fillId="2" borderId="12" xfId="1" applyNumberFormat="1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/>
    </xf>
    <xf numFmtId="3" fontId="5" fillId="5" borderId="1" xfId="1" applyNumberFormat="1" applyFont="1" applyFill="1" applyBorder="1" applyAlignment="1">
      <alignment horizontal="center" vertical="center"/>
    </xf>
    <xf numFmtId="3" fontId="5" fillId="5" borderId="6" xfId="1" applyNumberFormat="1" applyFont="1" applyFill="1" applyBorder="1" applyAlignment="1">
      <alignment horizontal="center" vertical="center"/>
    </xf>
    <xf numFmtId="0" fontId="5" fillId="5" borderId="5" xfId="1" applyFont="1" applyFill="1" applyBorder="1" applyAlignment="1">
      <alignment horizontal="center" vertical="center" wrapText="1"/>
    </xf>
    <xf numFmtId="3" fontId="6" fillId="5" borderId="1" xfId="1" applyNumberFormat="1" applyFont="1" applyFill="1" applyBorder="1" applyAlignment="1">
      <alignment horizontal="center" vertical="center" wrapText="1"/>
    </xf>
    <xf numFmtId="3" fontId="6" fillId="5" borderId="6" xfId="1" applyNumberFormat="1" applyFont="1" applyFill="1" applyBorder="1" applyAlignment="1">
      <alignment horizontal="center" vertical="center" wrapText="1"/>
    </xf>
    <xf numFmtId="0" fontId="5" fillId="5" borderId="5" xfId="1" applyFont="1" applyFill="1" applyBorder="1" applyAlignment="1">
      <alignment horizontal="center" vertical="center"/>
    </xf>
    <xf numFmtId="0" fontId="1" fillId="3" borderId="14" xfId="1" applyFont="1" applyFill="1" applyBorder="1" applyAlignment="1">
      <alignment horizontal="center" vertical="center" wrapText="1"/>
    </xf>
    <xf numFmtId="0" fontId="1" fillId="4" borderId="15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left" vertical="center" wrapText="1"/>
    </xf>
    <xf numFmtId="0" fontId="1" fillId="2" borderId="15" xfId="1" applyFont="1" applyFill="1" applyBorder="1" applyAlignment="1">
      <alignment horizontal="center" vertical="center" wrapText="1"/>
    </xf>
    <xf numFmtId="0" fontId="2" fillId="5" borderId="15" xfId="1" applyFont="1" applyFill="1" applyBorder="1" applyAlignment="1">
      <alignment horizontal="left" vertical="center" wrapText="1"/>
    </xf>
    <xf numFmtId="0" fontId="1" fillId="5" borderId="15" xfId="1" applyFont="1" applyFill="1" applyBorder="1" applyAlignment="1">
      <alignment horizontal="center" vertical="center" wrapText="1"/>
    </xf>
    <xf numFmtId="0" fontId="8" fillId="2" borderId="15" xfId="1" applyFont="1" applyFill="1" applyBorder="1" applyAlignment="1">
      <alignment horizontal="center" vertical="center" wrapText="1"/>
    </xf>
    <xf numFmtId="0" fontId="8" fillId="2" borderId="15" xfId="1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left" vertical="center" wrapText="1"/>
    </xf>
    <xf numFmtId="0" fontId="1" fillId="2" borderId="16" xfId="1" applyFont="1" applyFill="1" applyBorder="1" applyAlignment="1">
      <alignment horizontal="center" vertical="center" wrapText="1"/>
    </xf>
    <xf numFmtId="3" fontId="6" fillId="4" borderId="5" xfId="1" applyNumberFormat="1" applyFont="1" applyFill="1" applyBorder="1" applyAlignment="1">
      <alignment horizontal="center" vertical="center" wrapText="1"/>
    </xf>
    <xf numFmtId="3" fontId="5" fillId="2" borderId="5" xfId="1" applyNumberFormat="1" applyFont="1" applyFill="1" applyBorder="1" applyAlignment="1">
      <alignment horizontal="center" vertical="center"/>
    </xf>
    <xf numFmtId="3" fontId="6" fillId="4" borderId="17" xfId="1" applyNumberFormat="1" applyFont="1" applyFill="1" applyBorder="1" applyAlignment="1">
      <alignment horizontal="center" vertical="center" wrapText="1"/>
    </xf>
    <xf numFmtId="3" fontId="5" fillId="0" borderId="5" xfId="1" applyNumberFormat="1" applyFont="1" applyFill="1" applyBorder="1" applyAlignment="1">
      <alignment horizontal="center" vertical="center"/>
    </xf>
    <xf numFmtId="3" fontId="5" fillId="2" borderId="17" xfId="1" applyNumberFormat="1" applyFont="1" applyFill="1" applyBorder="1" applyAlignment="1">
      <alignment horizontal="center" vertical="center"/>
    </xf>
    <xf numFmtId="3" fontId="5" fillId="5" borderId="5" xfId="1" applyNumberFormat="1" applyFont="1" applyFill="1" applyBorder="1" applyAlignment="1">
      <alignment horizontal="center" vertical="center"/>
    </xf>
    <xf numFmtId="3" fontId="6" fillId="2" borderId="5" xfId="1" applyNumberFormat="1" applyFont="1" applyFill="1" applyBorder="1" applyAlignment="1">
      <alignment horizontal="center" vertical="center"/>
    </xf>
    <xf numFmtId="3" fontId="6" fillId="0" borderId="5" xfId="1" applyNumberFormat="1" applyFont="1" applyFill="1" applyBorder="1" applyAlignment="1">
      <alignment horizontal="center" vertical="center"/>
    </xf>
    <xf numFmtId="3" fontId="6" fillId="2" borderId="5" xfId="1" applyNumberFormat="1" applyFont="1" applyFill="1" applyBorder="1" applyAlignment="1">
      <alignment horizontal="center" vertical="center" wrapText="1"/>
    </xf>
    <xf numFmtId="3" fontId="6" fillId="5" borderId="5" xfId="1" applyNumberFormat="1" applyFont="1" applyFill="1" applyBorder="1" applyAlignment="1">
      <alignment horizontal="center" vertical="center" wrapText="1"/>
    </xf>
    <xf numFmtId="3" fontId="6" fillId="0" borderId="5" xfId="1" applyNumberFormat="1" applyFont="1" applyFill="1" applyBorder="1" applyAlignment="1">
      <alignment horizontal="center" vertical="center" wrapText="1"/>
    </xf>
    <xf numFmtId="3" fontId="5" fillId="2" borderId="5" xfId="0" applyNumberFormat="1" applyFont="1" applyFill="1" applyBorder="1" applyAlignment="1">
      <alignment horizontal="center" vertical="center"/>
    </xf>
    <xf numFmtId="3" fontId="5" fillId="2" borderId="13" xfId="0" applyNumberFormat="1" applyFont="1" applyFill="1" applyBorder="1" applyAlignment="1">
      <alignment horizontal="center" vertical="center"/>
    </xf>
    <xf numFmtId="3" fontId="6" fillId="2" borderId="7" xfId="1" applyNumberFormat="1" applyFont="1" applyFill="1" applyBorder="1" applyAlignment="1">
      <alignment horizontal="center" vertical="center" wrapText="1"/>
    </xf>
    <xf numFmtId="3" fontId="6" fillId="2" borderId="18" xfId="1" applyNumberFormat="1" applyFont="1" applyFill="1" applyBorder="1" applyAlignment="1">
      <alignment horizontal="center" vertical="center" wrapText="1"/>
    </xf>
    <xf numFmtId="0" fontId="11" fillId="0" borderId="0" xfId="2" applyFont="1" applyFill="1" applyBorder="1" applyAlignment="1">
      <alignment horizontal="center" vertical="center"/>
    </xf>
    <xf numFmtId="0" fontId="11" fillId="0" borderId="0" xfId="2" applyFont="1" applyFill="1" applyAlignment="1">
      <alignment horizontal="center" vertical="center"/>
    </xf>
    <xf numFmtId="0" fontId="11" fillId="6" borderId="0" xfId="2" applyFont="1" applyFill="1" applyAlignment="1">
      <alignment horizontal="center" vertical="center"/>
    </xf>
    <xf numFmtId="0" fontId="11" fillId="7" borderId="0" xfId="2" applyFont="1" applyFill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11" fillId="2" borderId="0" xfId="2" applyFont="1" applyFill="1" applyAlignment="1">
      <alignment horizontal="center" vertical="center"/>
    </xf>
    <xf numFmtId="2" fontId="11" fillId="0" borderId="0" xfId="2" applyNumberFormat="1" applyFont="1" applyAlignment="1">
      <alignment horizontal="center" vertical="center"/>
    </xf>
    <xf numFmtId="2" fontId="11" fillId="0" borderId="0" xfId="2" applyNumberFormat="1" applyFont="1" applyFill="1" applyAlignment="1">
      <alignment horizontal="center" vertical="center"/>
    </xf>
    <xf numFmtId="2" fontId="12" fillId="0" borderId="0" xfId="2" applyNumberFormat="1" applyFont="1" applyFill="1" applyAlignment="1">
      <alignment horizontal="center" vertical="center"/>
    </xf>
    <xf numFmtId="0" fontId="11" fillId="8" borderId="0" xfId="2" applyFont="1" applyFill="1" applyBorder="1" applyAlignment="1">
      <alignment horizontal="center" vertical="center"/>
    </xf>
    <xf numFmtId="0" fontId="11" fillId="8" borderId="0" xfId="2" applyFont="1" applyFill="1" applyAlignment="1">
      <alignment horizontal="center" vertical="center"/>
    </xf>
    <xf numFmtId="2" fontId="11" fillId="8" borderId="1" xfId="2" applyNumberFormat="1" applyFont="1" applyFill="1" applyBorder="1" applyAlignment="1">
      <alignment horizontal="center" vertical="center"/>
    </xf>
    <xf numFmtId="0" fontId="11" fillId="8" borderId="1" xfId="2" applyFont="1" applyFill="1" applyBorder="1" applyAlignment="1">
      <alignment horizontal="center" vertical="center"/>
    </xf>
    <xf numFmtId="2" fontId="11" fillId="9" borderId="15" xfId="2" applyNumberFormat="1" applyFont="1" applyFill="1" applyBorder="1" applyAlignment="1">
      <alignment horizontal="center" vertical="center"/>
    </xf>
    <xf numFmtId="2" fontId="11" fillId="10" borderId="15" xfId="2" applyNumberFormat="1" applyFont="1" applyFill="1" applyBorder="1" applyAlignment="1">
      <alignment horizontal="center" vertical="center"/>
    </xf>
    <xf numFmtId="2" fontId="11" fillId="9" borderId="1" xfId="2" applyNumberFormat="1" applyFont="1" applyFill="1" applyBorder="1" applyAlignment="1">
      <alignment horizontal="center" vertical="center"/>
    </xf>
    <xf numFmtId="0" fontId="11" fillId="9" borderId="1" xfId="2" applyFont="1" applyFill="1" applyBorder="1" applyAlignment="1">
      <alignment horizontal="center" vertical="center"/>
    </xf>
    <xf numFmtId="0" fontId="11" fillId="2" borderId="1" xfId="2" applyFont="1" applyFill="1" applyBorder="1" applyAlignment="1">
      <alignment horizontal="center" vertical="center"/>
    </xf>
    <xf numFmtId="2" fontId="11" fillId="0" borderId="1" xfId="2" applyNumberFormat="1" applyFont="1" applyFill="1" applyBorder="1" applyAlignment="1">
      <alignment horizontal="center" vertical="center"/>
    </xf>
    <xf numFmtId="2" fontId="11" fillId="2" borderId="1" xfId="2" applyNumberFormat="1" applyFont="1" applyFill="1" applyBorder="1" applyAlignment="1">
      <alignment horizontal="center" vertical="center"/>
    </xf>
    <xf numFmtId="2" fontId="11" fillId="2" borderId="15" xfId="2" applyNumberFormat="1" applyFont="1" applyFill="1" applyBorder="1" applyAlignment="1">
      <alignment horizontal="center" vertical="center"/>
    </xf>
    <xf numFmtId="0" fontId="11" fillId="2" borderId="15" xfId="2" applyFont="1" applyFill="1" applyBorder="1" applyAlignment="1">
      <alignment horizontal="center" vertical="center"/>
    </xf>
    <xf numFmtId="2" fontId="11" fillId="0" borderId="15" xfId="2" applyNumberFormat="1" applyFont="1" applyFill="1" applyBorder="1" applyAlignment="1">
      <alignment horizontal="center" vertical="center"/>
    </xf>
    <xf numFmtId="2" fontId="11" fillId="0" borderId="1" xfId="2" applyNumberFormat="1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2" fontId="11" fillId="10" borderId="1" xfId="2" applyNumberFormat="1" applyFont="1" applyFill="1" applyBorder="1" applyAlignment="1">
      <alignment horizontal="center" vertical="center"/>
    </xf>
    <xf numFmtId="0" fontId="11" fillId="10" borderId="1" xfId="2" applyFont="1" applyFill="1" applyBorder="1" applyAlignment="1">
      <alignment horizontal="center" vertical="center"/>
    </xf>
    <xf numFmtId="0" fontId="11" fillId="0" borderId="15" xfId="2" applyFont="1" applyFill="1" applyBorder="1" applyAlignment="1">
      <alignment horizontal="center" vertical="center"/>
    </xf>
    <xf numFmtId="2" fontId="11" fillId="0" borderId="15" xfId="2" applyNumberFormat="1" applyFont="1" applyBorder="1" applyAlignment="1">
      <alignment horizontal="center" vertical="center"/>
    </xf>
    <xf numFmtId="0" fontId="11" fillId="0" borderId="15" xfId="2" applyFont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/>
    </xf>
    <xf numFmtId="2" fontId="11" fillId="5" borderId="1" xfId="2" applyNumberFormat="1" applyFont="1" applyFill="1" applyBorder="1" applyAlignment="1">
      <alignment horizontal="center" vertical="center"/>
    </xf>
    <xf numFmtId="2" fontId="11" fillId="5" borderId="15" xfId="2" applyNumberFormat="1" applyFont="1" applyFill="1" applyBorder="1" applyAlignment="1">
      <alignment horizontal="center" vertical="center"/>
    </xf>
    <xf numFmtId="2" fontId="11" fillId="11" borderId="1" xfId="2" applyNumberFormat="1" applyFont="1" applyFill="1" applyBorder="1" applyAlignment="1">
      <alignment horizontal="center" vertical="center"/>
    </xf>
    <xf numFmtId="0" fontId="11" fillId="2" borderId="1" xfId="2" applyFont="1" applyFill="1" applyBorder="1" applyAlignment="1">
      <alignment horizontal="center" vertical="center" wrapText="1"/>
    </xf>
    <xf numFmtId="0" fontId="11" fillId="8" borderId="1" xfId="2" applyFont="1" applyFill="1" applyBorder="1" applyAlignment="1">
      <alignment horizontal="center" vertical="center" wrapText="1"/>
    </xf>
    <xf numFmtId="0" fontId="11" fillId="0" borderId="0" xfId="2" applyFont="1" applyFill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 wrapText="1"/>
    </xf>
    <xf numFmtId="1" fontId="11" fillId="5" borderId="1" xfId="2" applyNumberFormat="1" applyFont="1" applyFill="1" applyBorder="1" applyAlignment="1">
      <alignment horizontal="center" vertical="center"/>
    </xf>
    <xf numFmtId="0" fontId="11" fillId="11" borderId="1" xfId="2" applyFont="1" applyFill="1" applyBorder="1" applyAlignment="1">
      <alignment horizontal="center" vertical="center"/>
    </xf>
    <xf numFmtId="2" fontId="11" fillId="11" borderId="15" xfId="2" applyNumberFormat="1" applyFont="1" applyFill="1" applyBorder="1" applyAlignment="1">
      <alignment horizontal="center" vertical="center"/>
    </xf>
    <xf numFmtId="0" fontId="11" fillId="11" borderId="15" xfId="2" applyFont="1" applyFill="1" applyBorder="1" applyAlignment="1">
      <alignment horizontal="center" vertical="center"/>
    </xf>
    <xf numFmtId="0" fontId="11" fillId="8" borderId="22" xfId="2" applyFont="1" applyFill="1" applyBorder="1" applyAlignment="1">
      <alignment horizontal="center" vertical="center" wrapText="1"/>
    </xf>
    <xf numFmtId="0" fontId="11" fillId="9" borderId="0" xfId="2" applyFont="1" applyFill="1" applyBorder="1" applyAlignment="1">
      <alignment horizontal="center" vertical="center"/>
    </xf>
    <xf numFmtId="0" fontId="11" fillId="0" borderId="22" xfId="2" applyFont="1" applyFill="1" applyBorder="1" applyAlignment="1">
      <alignment horizontal="center" vertical="center"/>
    </xf>
    <xf numFmtId="0" fontId="11" fillId="2" borderId="0" xfId="2" applyFont="1" applyFill="1" applyBorder="1" applyAlignment="1">
      <alignment horizontal="center" vertical="center"/>
    </xf>
    <xf numFmtId="0" fontId="13" fillId="10" borderId="1" xfId="2" applyFont="1" applyFill="1" applyBorder="1" applyAlignment="1">
      <alignment horizontal="center" vertical="center" wrapText="1"/>
    </xf>
    <xf numFmtId="0" fontId="11" fillId="2" borderId="22" xfId="2" applyFont="1" applyFill="1" applyBorder="1" applyAlignment="1">
      <alignment horizontal="center" vertical="center" wrapText="1"/>
    </xf>
    <xf numFmtId="0" fontId="13" fillId="2" borderId="11" xfId="2" applyFont="1" applyFill="1" applyBorder="1" applyAlignment="1">
      <alignment vertical="center" wrapText="1"/>
    </xf>
    <xf numFmtId="0" fontId="13" fillId="2" borderId="21" xfId="2" applyFont="1" applyFill="1" applyBorder="1" applyAlignment="1">
      <alignment vertical="center" wrapText="1"/>
    </xf>
    <xf numFmtId="0" fontId="13" fillId="0" borderId="0" xfId="2" applyFont="1" applyBorder="1" applyAlignment="1">
      <alignment horizontal="center" vertical="center"/>
    </xf>
    <xf numFmtId="0" fontId="18" fillId="0" borderId="0" xfId="3" applyFont="1" applyFill="1" applyBorder="1"/>
    <xf numFmtId="0" fontId="18" fillId="0" borderId="0" xfId="3" applyFont="1" applyFill="1" applyBorder="1" applyAlignment="1">
      <alignment horizontal="center"/>
    </xf>
    <xf numFmtId="0" fontId="18" fillId="0" borderId="0" xfId="3" applyFont="1" applyFill="1" applyBorder="1" applyAlignment="1">
      <alignment wrapText="1"/>
    </xf>
    <xf numFmtId="0" fontId="18" fillId="0" borderId="0" xfId="3" applyFont="1" applyFill="1" applyBorder="1" applyAlignment="1">
      <alignment vertical="top"/>
    </xf>
    <xf numFmtId="164" fontId="18" fillId="12" borderId="8" xfId="3" applyNumberFormat="1" applyFont="1" applyFill="1" applyBorder="1"/>
    <xf numFmtId="164" fontId="18" fillId="0" borderId="8" xfId="3" applyNumberFormat="1" applyFont="1" applyFill="1" applyBorder="1" applyAlignment="1">
      <alignment horizontal="center" vertical="center"/>
    </xf>
    <xf numFmtId="0" fontId="19" fillId="0" borderId="8" xfId="3" applyFont="1" applyFill="1" applyBorder="1" applyAlignment="1">
      <alignment horizontal="center" vertical="center" wrapText="1"/>
    </xf>
    <xf numFmtId="0" fontId="19" fillId="0" borderId="1" xfId="3" applyFont="1" applyFill="1" applyBorder="1" applyAlignment="1">
      <alignment horizontal="left" vertical="center" wrapText="1"/>
    </xf>
    <xf numFmtId="0" fontId="18" fillId="0" borderId="7" xfId="3" applyFont="1" applyFill="1" applyBorder="1" applyAlignment="1">
      <alignment vertical="top" wrapText="1"/>
    </xf>
    <xf numFmtId="164" fontId="18" fillId="12" borderId="1" xfId="3" applyNumberFormat="1" applyFont="1" applyFill="1" applyBorder="1"/>
    <xf numFmtId="164" fontId="18" fillId="0" borderId="1" xfId="3" applyNumberFormat="1" applyFont="1" applyFill="1" applyBorder="1" applyAlignment="1">
      <alignment horizontal="center" vertical="center"/>
    </xf>
    <xf numFmtId="0" fontId="19" fillId="0" borderId="1" xfId="3" applyFont="1" applyFill="1" applyBorder="1" applyAlignment="1">
      <alignment horizontal="center" vertical="center" wrapText="1"/>
    </xf>
    <xf numFmtId="0" fontId="18" fillId="0" borderId="5" xfId="3" applyFont="1" applyFill="1" applyBorder="1" applyAlignment="1">
      <alignment vertical="top" wrapText="1"/>
    </xf>
    <xf numFmtId="164" fontId="20" fillId="13" borderId="1" xfId="3" applyNumberFormat="1" applyFont="1" applyFill="1" applyBorder="1" applyAlignment="1">
      <alignment horizontal="center" vertical="center"/>
    </xf>
    <xf numFmtId="164" fontId="20" fillId="13" borderId="1" xfId="4" applyNumberFormat="1" applyFont="1" applyFill="1" applyBorder="1" applyAlignment="1">
      <alignment horizontal="center" vertical="center"/>
    </xf>
    <xf numFmtId="0" fontId="20" fillId="13" borderId="1" xfId="3" applyFont="1" applyFill="1" applyBorder="1" applyAlignment="1">
      <alignment horizontal="center" vertical="center" wrapText="1"/>
    </xf>
    <xf numFmtId="0" fontId="18" fillId="13" borderId="5" xfId="3" applyFont="1" applyFill="1" applyBorder="1" applyAlignment="1">
      <alignment vertical="top" wrapText="1"/>
    </xf>
    <xf numFmtId="0" fontId="20" fillId="0" borderId="1" xfId="3" applyFont="1" applyFill="1" applyBorder="1" applyAlignment="1">
      <alignment horizontal="center" vertical="center" wrapText="1"/>
    </xf>
    <xf numFmtId="0" fontId="20" fillId="0" borderId="5" xfId="3" applyFont="1" applyFill="1" applyBorder="1" applyAlignment="1">
      <alignment horizontal="center" vertical="center"/>
    </xf>
    <xf numFmtId="0" fontId="20" fillId="0" borderId="3" xfId="3" applyFont="1" applyFill="1" applyBorder="1" applyAlignment="1">
      <alignment horizontal="center" vertical="center" wrapText="1"/>
    </xf>
    <xf numFmtId="0" fontId="20" fillId="0" borderId="2" xfId="3" applyFont="1" applyFill="1" applyBorder="1" applyAlignment="1">
      <alignment horizontal="center" vertical="center"/>
    </xf>
    <xf numFmtId="0" fontId="18" fillId="12" borderId="0" xfId="3" applyFont="1" applyFill="1" applyBorder="1"/>
    <xf numFmtId="0" fontId="18" fillId="12" borderId="0" xfId="3" applyFont="1" applyFill="1" applyBorder="1" applyAlignment="1">
      <alignment horizontal="center"/>
    </xf>
    <xf numFmtId="0" fontId="18" fillId="12" borderId="0" xfId="3" applyFont="1" applyFill="1" applyBorder="1" applyAlignment="1">
      <alignment wrapText="1"/>
    </xf>
    <xf numFmtId="0" fontId="18" fillId="12" borderId="0" xfId="3" applyFont="1" applyFill="1" applyBorder="1" applyAlignment="1">
      <alignment vertical="top"/>
    </xf>
    <xf numFmtId="0" fontId="18" fillId="0" borderId="1" xfId="3" applyFont="1" applyFill="1" applyBorder="1" applyAlignment="1">
      <alignment vertical="top" wrapText="1"/>
    </xf>
    <xf numFmtId="164" fontId="20" fillId="12" borderId="1" xfId="3" applyNumberFormat="1" applyFont="1" applyFill="1" applyBorder="1" applyAlignment="1">
      <alignment horizontal="center" vertical="center"/>
    </xf>
    <xf numFmtId="164" fontId="20" fillId="9" borderId="1" xfId="4" applyNumberFormat="1" applyFont="1" applyFill="1" applyBorder="1" applyAlignment="1">
      <alignment horizontal="center" vertical="center"/>
    </xf>
    <xf numFmtId="164" fontId="20" fillId="9" borderId="1" xfId="3" applyNumberFormat="1" applyFont="1" applyFill="1" applyBorder="1" applyAlignment="1">
      <alignment horizontal="center" vertical="center"/>
    </xf>
    <xf numFmtId="0" fontId="20" fillId="9" borderId="1" xfId="3" applyFont="1" applyFill="1" applyBorder="1" applyAlignment="1">
      <alignment horizontal="center" vertical="center" wrapText="1"/>
    </xf>
    <xf numFmtId="0" fontId="18" fillId="9" borderId="1" xfId="3" applyFont="1" applyFill="1" applyBorder="1" applyAlignment="1">
      <alignment vertical="top" wrapText="1"/>
    </xf>
    <xf numFmtId="0" fontId="20" fillId="12" borderId="1" xfId="3" applyFont="1" applyFill="1" applyBorder="1" applyAlignment="1">
      <alignment horizontal="center" vertical="center" wrapText="1"/>
    </xf>
    <xf numFmtId="0" fontId="20" fillId="0" borderId="1" xfId="3" applyFont="1" applyFill="1" applyBorder="1" applyAlignment="1">
      <alignment horizontal="center" vertical="center"/>
    </xf>
    <xf numFmtId="164" fontId="18" fillId="12" borderId="12" xfId="3" applyNumberFormat="1" applyFont="1" applyFill="1" applyBorder="1"/>
    <xf numFmtId="164" fontId="18" fillId="0" borderId="9" xfId="3" applyNumberFormat="1" applyFont="1" applyFill="1" applyBorder="1" applyAlignment="1">
      <alignment horizontal="center" vertical="center"/>
    </xf>
    <xf numFmtId="0" fontId="19" fillId="0" borderId="8" xfId="3" applyFont="1" applyFill="1" applyBorder="1" applyAlignment="1">
      <alignment horizontal="left" vertical="center" wrapText="1"/>
    </xf>
    <xf numFmtId="164" fontId="18" fillId="12" borderId="11" xfId="3" applyNumberFormat="1" applyFont="1" applyFill="1" applyBorder="1"/>
    <xf numFmtId="164" fontId="18" fillId="0" borderId="6" xfId="3" applyNumberFormat="1" applyFont="1" applyFill="1" applyBorder="1" applyAlignment="1">
      <alignment horizontal="center" vertical="center"/>
    </xf>
    <xf numFmtId="164" fontId="20" fillId="12" borderId="11" xfId="3" applyNumberFormat="1" applyFont="1" applyFill="1" applyBorder="1" applyAlignment="1">
      <alignment horizontal="center" vertical="center"/>
    </xf>
    <xf numFmtId="164" fontId="20" fillId="8" borderId="6" xfId="4" applyNumberFormat="1" applyFont="1" applyFill="1" applyBorder="1" applyAlignment="1">
      <alignment horizontal="center" vertical="center"/>
    </xf>
    <xf numFmtId="164" fontId="20" fillId="8" borderId="1" xfId="3" applyNumberFormat="1" applyFont="1" applyFill="1" applyBorder="1" applyAlignment="1">
      <alignment horizontal="center" vertical="center"/>
    </xf>
    <xf numFmtId="0" fontId="20" fillId="8" borderId="1" xfId="3" applyFont="1" applyFill="1" applyBorder="1" applyAlignment="1">
      <alignment horizontal="center" vertical="center" wrapText="1"/>
    </xf>
    <xf numFmtId="0" fontId="20" fillId="8" borderId="5" xfId="3" applyFont="1" applyFill="1" applyBorder="1" applyAlignment="1">
      <alignment horizontal="center" vertical="center"/>
    </xf>
    <xf numFmtId="0" fontId="20" fillId="12" borderId="10" xfId="3" applyFont="1" applyFill="1" applyBorder="1" applyAlignment="1">
      <alignment horizontal="center" vertical="center" wrapText="1"/>
    </xf>
    <xf numFmtId="0" fontId="20" fillId="0" borderId="4" xfId="3" applyFont="1" applyFill="1" applyBorder="1" applyAlignment="1">
      <alignment horizontal="center" vertical="center" wrapText="1"/>
    </xf>
    <xf numFmtId="164" fontId="18" fillId="0" borderId="9" xfId="3" applyNumberFormat="1" applyFont="1" applyFill="1" applyBorder="1" applyAlignment="1">
      <alignment horizontal="center"/>
    </xf>
    <xf numFmtId="164" fontId="18" fillId="0" borderId="8" xfId="3" applyNumberFormat="1" applyFont="1" applyFill="1" applyBorder="1" applyAlignment="1">
      <alignment horizontal="center"/>
    </xf>
    <xf numFmtId="0" fontId="19" fillId="0" borderId="8" xfId="3" applyFont="1" applyFill="1" applyBorder="1" applyAlignment="1">
      <alignment horizontal="left" wrapText="1"/>
    </xf>
    <xf numFmtId="0" fontId="18" fillId="0" borderId="7" xfId="3" applyFont="1" applyFill="1" applyBorder="1" applyAlignment="1">
      <alignment horizontal="left" vertical="top" wrapText="1"/>
    </xf>
    <xf numFmtId="164" fontId="18" fillId="0" borderId="6" xfId="3" applyNumberFormat="1" applyFont="1" applyFill="1" applyBorder="1" applyAlignment="1">
      <alignment horizontal="center"/>
    </xf>
    <xf numFmtId="164" fontId="18" fillId="0" borderId="1" xfId="3" applyNumberFormat="1" applyFont="1" applyFill="1" applyBorder="1" applyAlignment="1">
      <alignment horizontal="center"/>
    </xf>
    <xf numFmtId="0" fontId="19" fillId="0" borderId="1" xfId="3" applyFont="1" applyFill="1" applyBorder="1" applyAlignment="1">
      <alignment horizontal="left" wrapText="1"/>
    </xf>
    <xf numFmtId="0" fontId="18" fillId="0" borderId="5" xfId="3" applyFont="1" applyFill="1" applyBorder="1" applyAlignment="1">
      <alignment horizontal="left" vertical="top" wrapText="1"/>
    </xf>
    <xf numFmtId="0" fontId="22" fillId="0" borderId="1" xfId="3" applyFont="1" applyFill="1" applyBorder="1" applyAlignment="1">
      <alignment horizontal="left" wrapText="1"/>
    </xf>
    <xf numFmtId="164" fontId="18" fillId="12" borderId="10" xfId="3" applyNumberFormat="1" applyFont="1" applyFill="1" applyBorder="1"/>
    <xf numFmtId="164" fontId="20" fillId="12" borderId="24" xfId="3" applyNumberFormat="1" applyFont="1" applyFill="1" applyBorder="1" applyAlignment="1">
      <alignment horizontal="center" vertical="center"/>
    </xf>
    <xf numFmtId="0" fontId="20" fillId="8" borderId="4" xfId="3" applyFont="1" applyFill="1" applyBorder="1" applyAlignment="1">
      <alignment horizontal="center" vertical="center" wrapText="1"/>
    </xf>
    <xf numFmtId="164" fontId="20" fillId="8" borderId="3" xfId="3" applyNumberFormat="1" applyFont="1" applyFill="1" applyBorder="1" applyAlignment="1">
      <alignment horizontal="center" vertical="center"/>
    </xf>
    <xf numFmtId="0" fontId="20" fillId="8" borderId="3" xfId="3" applyFont="1" applyFill="1" applyBorder="1" applyAlignment="1">
      <alignment horizontal="center" vertical="center" wrapText="1"/>
    </xf>
    <xf numFmtId="0" fontId="18" fillId="8" borderId="2" xfId="3" applyFont="1" applyFill="1" applyBorder="1" applyAlignment="1">
      <alignment vertical="top" wrapText="1"/>
    </xf>
    <xf numFmtId="164" fontId="20" fillId="12" borderId="22" xfId="3" applyNumberFormat="1" applyFont="1" applyFill="1" applyBorder="1" applyAlignment="1">
      <alignment horizontal="center" vertical="center" wrapText="1"/>
    </xf>
    <xf numFmtId="164" fontId="20" fillId="12" borderId="22" xfId="3" applyNumberFormat="1" applyFont="1" applyFill="1" applyBorder="1" applyAlignment="1">
      <alignment horizontal="center" vertical="center"/>
    </xf>
    <xf numFmtId="0" fontId="20" fillId="12" borderId="22" xfId="3" applyFont="1" applyFill="1" applyBorder="1" applyAlignment="1">
      <alignment horizontal="center" vertical="center" wrapText="1"/>
    </xf>
    <xf numFmtId="0" fontId="20" fillId="12" borderId="22" xfId="3" applyFont="1" applyFill="1" applyBorder="1" applyAlignment="1">
      <alignment horizontal="center" vertical="center"/>
    </xf>
    <xf numFmtId="164" fontId="20" fillId="13" borderId="22" xfId="3" applyNumberFormat="1" applyFont="1" applyFill="1" applyBorder="1" applyAlignment="1">
      <alignment horizontal="center" vertical="center"/>
    </xf>
    <xf numFmtId="164" fontId="20" fillId="13" borderId="22" xfId="3" applyNumberFormat="1" applyFont="1" applyFill="1" applyBorder="1" applyAlignment="1">
      <alignment horizontal="center" vertical="center" wrapText="1"/>
    </xf>
    <xf numFmtId="0" fontId="20" fillId="13" borderId="22" xfId="3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center" vertical="center" wrapText="1"/>
    </xf>
    <xf numFmtId="0" fontId="17" fillId="0" borderId="0" xfId="3"/>
    <xf numFmtId="165" fontId="18" fillId="0" borderId="1" xfId="4" applyNumberFormat="1" applyFont="1" applyFill="1" applyBorder="1" applyAlignment="1">
      <alignment horizontal="center" vertical="center"/>
    </xf>
    <xf numFmtId="0" fontId="19" fillId="14" borderId="1" xfId="3" applyFont="1" applyFill="1" applyBorder="1" applyAlignment="1">
      <alignment horizontal="left" wrapText="1" indent="1"/>
    </xf>
    <xf numFmtId="0" fontId="16" fillId="14" borderId="1" xfId="3" applyFont="1" applyFill="1" applyBorder="1" applyAlignment="1">
      <alignment horizontal="center" vertical="center" wrapText="1"/>
    </xf>
    <xf numFmtId="0" fontId="19" fillId="15" borderId="1" xfId="3" applyFont="1" applyFill="1" applyBorder="1" applyAlignment="1">
      <alignment horizontal="left" wrapText="1" indent="1"/>
    </xf>
    <xf numFmtId="0" fontId="16" fillId="15" borderId="1" xfId="3" applyFont="1" applyFill="1" applyBorder="1" applyAlignment="1">
      <alignment horizontal="center" vertical="center" wrapText="1"/>
    </xf>
    <xf numFmtId="0" fontId="19" fillId="16" borderId="1" xfId="3" applyFont="1" applyFill="1" applyBorder="1" applyAlignment="1">
      <alignment horizontal="left" wrapText="1" indent="1"/>
    </xf>
    <xf numFmtId="0" fontId="16" fillId="16" borderId="1" xfId="3" applyFont="1" applyFill="1" applyBorder="1" applyAlignment="1">
      <alignment horizontal="center" vertical="center" wrapText="1"/>
    </xf>
    <xf numFmtId="0" fontId="19" fillId="17" borderId="1" xfId="3" applyFont="1" applyFill="1" applyBorder="1" applyAlignment="1">
      <alignment horizontal="left" wrapText="1" indent="1"/>
    </xf>
    <xf numFmtId="0" fontId="16" fillId="17" borderId="1" xfId="3" applyFont="1" applyFill="1" applyBorder="1" applyAlignment="1">
      <alignment horizontal="center" vertical="center" wrapText="1"/>
    </xf>
    <xf numFmtId="0" fontId="19" fillId="18" borderId="1" xfId="3" applyFont="1" applyFill="1" applyBorder="1" applyAlignment="1">
      <alignment horizontal="left" wrapText="1" indent="1"/>
    </xf>
    <xf numFmtId="0" fontId="16" fillId="18" borderId="1" xfId="3" applyFont="1" applyFill="1" applyBorder="1" applyAlignment="1">
      <alignment horizontal="center" vertical="center" wrapText="1"/>
    </xf>
    <xf numFmtId="0" fontId="19" fillId="19" borderId="1" xfId="3" applyFont="1" applyFill="1" applyBorder="1" applyAlignment="1">
      <alignment horizontal="left" wrapText="1" indent="1"/>
    </xf>
    <xf numFmtId="0" fontId="16" fillId="19" borderId="1" xfId="3" applyFont="1" applyFill="1" applyBorder="1" applyAlignment="1">
      <alignment horizontal="center" vertical="center" wrapText="1"/>
    </xf>
    <xf numFmtId="0" fontId="19" fillId="20" borderId="1" xfId="3" applyFont="1" applyFill="1" applyBorder="1" applyAlignment="1">
      <alignment horizontal="left" wrapText="1" indent="1"/>
    </xf>
    <xf numFmtId="0" fontId="16" fillId="20" borderId="1" xfId="3" applyFont="1" applyFill="1" applyBorder="1" applyAlignment="1">
      <alignment horizontal="center" vertical="center" wrapText="1"/>
    </xf>
    <xf numFmtId="0" fontId="19" fillId="21" borderId="1" xfId="3" applyFont="1" applyFill="1" applyBorder="1" applyAlignment="1">
      <alignment horizontal="left" wrapText="1" indent="1"/>
    </xf>
    <xf numFmtId="0" fontId="16" fillId="21" borderId="1" xfId="3" applyFont="1" applyFill="1" applyBorder="1" applyAlignment="1">
      <alignment horizontal="center" vertical="center" wrapText="1"/>
    </xf>
    <xf numFmtId="0" fontId="19" fillId="22" borderId="1" xfId="3" applyFont="1" applyFill="1" applyBorder="1" applyAlignment="1">
      <alignment horizontal="left" vertical="center" wrapText="1" indent="1"/>
    </xf>
    <xf numFmtId="0" fontId="16" fillId="22" borderId="1" xfId="3" applyFont="1" applyFill="1" applyBorder="1" applyAlignment="1">
      <alignment horizontal="center" vertical="center" wrapText="1"/>
    </xf>
    <xf numFmtId="0" fontId="18" fillId="8" borderId="1" xfId="3" applyFont="1" applyFill="1" applyBorder="1" applyAlignment="1">
      <alignment horizontal="center" vertical="center"/>
    </xf>
    <xf numFmtId="0" fontId="16" fillId="8" borderId="1" xfId="3" applyFont="1" applyFill="1" applyBorder="1" applyAlignment="1">
      <alignment horizontal="center" vertical="center" wrapText="1"/>
    </xf>
    <xf numFmtId="0" fontId="16" fillId="0" borderId="1" xfId="3" applyFont="1" applyBorder="1" applyAlignment="1">
      <alignment horizontal="center" vertical="center" wrapText="1"/>
    </xf>
    <xf numFmtId="0" fontId="25" fillId="0" borderId="0" xfId="2" applyFont="1" applyFill="1" applyBorder="1" applyAlignment="1">
      <alignment horizontal="center" vertical="center"/>
    </xf>
    <xf numFmtId="2" fontId="25" fillId="0" borderId="1" xfId="2" applyNumberFormat="1" applyFont="1" applyFill="1" applyBorder="1" applyAlignment="1">
      <alignment horizontal="center" vertical="center"/>
    </xf>
    <xf numFmtId="2" fontId="25" fillId="0" borderId="1" xfId="2" applyNumberFormat="1" applyFont="1" applyBorder="1" applyAlignment="1">
      <alignment horizontal="center" vertical="center"/>
    </xf>
    <xf numFmtId="2" fontId="25" fillId="2" borderId="1" xfId="2" applyNumberFormat="1" applyFont="1" applyFill="1" applyBorder="1" applyAlignment="1">
      <alignment horizontal="center" vertical="center"/>
    </xf>
    <xf numFmtId="0" fontId="25" fillId="2" borderId="1" xfId="2" applyFont="1" applyFill="1" applyBorder="1" applyAlignment="1">
      <alignment horizontal="center" vertical="center"/>
    </xf>
    <xf numFmtId="0" fontId="11" fillId="0" borderId="0" xfId="2" applyFont="1" applyFill="1" applyBorder="1" applyAlignment="1">
      <alignment horizontal="center" vertical="center" wrapText="1"/>
    </xf>
    <xf numFmtId="3" fontId="4" fillId="0" borderId="0" xfId="0" applyNumberFormat="1" applyFont="1"/>
    <xf numFmtId="0" fontId="2" fillId="0" borderId="15" xfId="1" applyFont="1" applyFill="1" applyBorder="1" applyAlignment="1">
      <alignment horizontal="left" vertical="center" wrapText="1"/>
    </xf>
    <xf numFmtId="0" fontId="27" fillId="0" borderId="0" xfId="0" applyFont="1" applyAlignment="1">
      <alignment vertical="center" wrapText="1"/>
    </xf>
    <xf numFmtId="0" fontId="29" fillId="0" borderId="0" xfId="0" applyNumberFormat="1" applyFont="1" applyAlignment="1">
      <alignment horizontal="center" vertical="center" wrapText="1"/>
    </xf>
    <xf numFmtId="0" fontId="27" fillId="0" borderId="0" xfId="0" applyNumberFormat="1" applyFont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7" fillId="0" borderId="1" xfId="0" applyFont="1" applyBorder="1" applyAlignment="1">
      <alignment vertical="center" wrapText="1"/>
    </xf>
    <xf numFmtId="0" fontId="32" fillId="2" borderId="1" xfId="0" applyFont="1" applyFill="1" applyBorder="1" applyAlignment="1">
      <alignment horizontal="left" vertical="center" wrapText="1"/>
    </xf>
    <xf numFmtId="0" fontId="30" fillId="5" borderId="1" xfId="0" applyNumberFormat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left" vertical="center" wrapText="1"/>
    </xf>
    <xf numFmtId="16" fontId="11" fillId="2" borderId="1" xfId="0" applyNumberFormat="1" applyFont="1" applyFill="1" applyBorder="1" applyAlignment="1">
      <alignment horizontal="center" vertical="center" wrapText="1"/>
    </xf>
    <xf numFmtId="0" fontId="27" fillId="2" borderId="1" xfId="0" applyNumberFormat="1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vertical="center" wrapText="1"/>
    </xf>
    <xf numFmtId="0" fontId="27" fillId="24" borderId="1" xfId="0" applyFont="1" applyFill="1" applyBorder="1" applyAlignment="1">
      <alignment vertical="center" wrapText="1"/>
    </xf>
    <xf numFmtId="16" fontId="32" fillId="24" borderId="1" xfId="0" applyNumberFormat="1" applyFont="1" applyFill="1" applyBorder="1" applyAlignment="1">
      <alignment horizontal="center" vertical="center" wrapText="1"/>
    </xf>
    <xf numFmtId="0" fontId="32" fillId="24" borderId="1" xfId="0" applyFont="1" applyFill="1" applyBorder="1" applyAlignment="1">
      <alignment horizontal="center" vertical="center" wrapText="1"/>
    </xf>
    <xf numFmtId="0" fontId="30" fillId="24" borderId="1" xfId="0" applyNumberFormat="1" applyFont="1" applyFill="1" applyBorder="1" applyAlignment="1">
      <alignment horizontal="center" vertical="center" wrapText="1"/>
    </xf>
    <xf numFmtId="0" fontId="13" fillId="24" borderId="1" xfId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vertical="center" wrapText="1"/>
    </xf>
    <xf numFmtId="16" fontId="33" fillId="24" borderId="1" xfId="0" applyNumberFormat="1" applyFont="1" applyFill="1" applyBorder="1" applyAlignment="1">
      <alignment horizontal="center" vertical="center" wrapText="1"/>
    </xf>
    <xf numFmtId="0" fontId="27" fillId="24" borderId="1" xfId="0" applyFont="1" applyFill="1" applyBorder="1" applyAlignment="1">
      <alignment horizontal="left" vertical="center"/>
    </xf>
    <xf numFmtId="0" fontId="13" fillId="24" borderId="1" xfId="0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left" vertical="center"/>
    </xf>
    <xf numFmtId="0" fontId="11" fillId="2" borderId="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left" vertical="center"/>
    </xf>
    <xf numFmtId="0" fontId="32" fillId="2" borderId="1" xfId="0" applyNumberFormat="1" applyFont="1" applyFill="1" applyBorder="1" applyAlignment="1">
      <alignment horizontal="center" vertical="center" wrapText="1"/>
    </xf>
    <xf numFmtId="16" fontId="34" fillId="24" borderId="1" xfId="0" applyNumberFormat="1" applyFont="1" applyFill="1" applyBorder="1" applyAlignment="1">
      <alignment horizontal="center" vertical="center" wrapText="1"/>
    </xf>
    <xf numFmtId="0" fontId="31" fillId="24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29" fillId="2" borderId="1" xfId="0" applyFont="1" applyFill="1" applyBorder="1" applyAlignment="1">
      <alignment horizontal="left" vertical="center" wrapText="1"/>
    </xf>
    <xf numFmtId="16" fontId="11" fillId="24" borderId="1" xfId="0" applyNumberFormat="1" applyFont="1" applyFill="1" applyBorder="1" applyAlignment="1">
      <alignment horizontal="center" vertical="center" wrapText="1"/>
    </xf>
    <xf numFmtId="0" fontId="32" fillId="24" borderId="1" xfId="0" applyFont="1" applyFill="1" applyBorder="1" applyAlignment="1">
      <alignment vertical="center" wrapText="1"/>
    </xf>
    <xf numFmtId="0" fontId="29" fillId="0" borderId="1" xfId="0" applyFont="1" applyBorder="1" applyAlignment="1">
      <alignment horizontal="left" vertical="center" wrapText="1"/>
    </xf>
    <xf numFmtId="0" fontId="11" fillId="23" borderId="1" xfId="1" applyFont="1" applyFill="1" applyBorder="1" applyAlignment="1">
      <alignment horizontal="left" vertical="center" wrapText="1"/>
    </xf>
    <xf numFmtId="0" fontId="29" fillId="2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24" borderId="1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justify" vertical="center"/>
    </xf>
    <xf numFmtId="16" fontId="25" fillId="24" borderId="1" xfId="0" applyNumberFormat="1" applyFont="1" applyFill="1" applyBorder="1" applyAlignment="1">
      <alignment horizontal="center" vertical="center" wrapText="1"/>
    </xf>
    <xf numFmtId="0" fontId="36" fillId="0" borderId="1" xfId="0" applyNumberFormat="1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NumberFormat="1" applyFont="1" applyBorder="1" applyAlignment="1">
      <alignment horizontal="center" vertical="center" wrapText="1"/>
    </xf>
    <xf numFmtId="0" fontId="38" fillId="0" borderId="0" xfId="0" applyFont="1" applyBorder="1" applyAlignment="1">
      <alignment vertical="center" wrapText="1"/>
    </xf>
    <xf numFmtId="0" fontId="27" fillId="0" borderId="0" xfId="0" applyFont="1" applyBorder="1" applyAlignment="1">
      <alignment horizontal="center" vertical="center" wrapText="1"/>
    </xf>
    <xf numFmtId="0" fontId="38" fillId="0" borderId="26" xfId="0" applyFont="1" applyBorder="1" applyAlignment="1">
      <alignment vertical="center" wrapText="1"/>
    </xf>
    <xf numFmtId="0" fontId="11" fillId="0" borderId="0" xfId="0" applyNumberFormat="1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32" fillId="0" borderId="1" xfId="0" applyNumberFormat="1" applyFont="1" applyBorder="1" applyAlignment="1">
      <alignment horizontal="center" vertical="center" wrapText="1"/>
    </xf>
    <xf numFmtId="0" fontId="40" fillId="2" borderId="1" xfId="1" applyNumberFormat="1" applyFont="1" applyFill="1" applyBorder="1" applyAlignment="1">
      <alignment horizontal="center" vertical="center"/>
    </xf>
    <xf numFmtId="0" fontId="36" fillId="0" borderId="1" xfId="0" applyFont="1" applyBorder="1" applyAlignment="1">
      <alignment vertical="center" wrapText="1"/>
    </xf>
    <xf numFmtId="0" fontId="27" fillId="0" borderId="1" xfId="0" applyFont="1" applyBorder="1" applyAlignment="1">
      <alignment horizontal="center" vertical="center" wrapText="1"/>
    </xf>
    <xf numFmtId="0" fontId="30" fillId="0" borderId="1" xfId="0" applyNumberFormat="1" applyFont="1" applyBorder="1" applyAlignment="1">
      <alignment vertical="center" wrapText="1"/>
    </xf>
    <xf numFmtId="14" fontId="39" fillId="0" borderId="1" xfId="0" applyNumberFormat="1" applyFont="1" applyBorder="1" applyAlignment="1">
      <alignment horizontal="center" vertical="center" wrapText="1"/>
    </xf>
    <xf numFmtId="0" fontId="32" fillId="2" borderId="1" xfId="1" applyFont="1" applyFill="1" applyBorder="1" applyAlignment="1">
      <alignment horizontal="left" vertical="center" wrapText="1"/>
    </xf>
    <xf numFmtId="0" fontId="37" fillId="0" borderId="1" xfId="0" applyNumberFormat="1" applyFont="1" applyBorder="1" applyAlignment="1">
      <alignment vertical="center" wrapText="1"/>
    </xf>
    <xf numFmtId="14" fontId="37" fillId="0" borderId="1" xfId="0" applyNumberFormat="1" applyFont="1" applyBorder="1" applyAlignment="1">
      <alignment horizontal="center" vertical="center" wrapText="1"/>
    </xf>
    <xf numFmtId="0" fontId="37" fillId="2" borderId="1" xfId="0" applyNumberFormat="1" applyFont="1" applyFill="1" applyBorder="1" applyAlignment="1">
      <alignment vertical="center" wrapText="1"/>
    </xf>
    <xf numFmtId="14" fontId="27" fillId="0" borderId="1" xfId="0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vertical="center" wrapText="1"/>
    </xf>
    <xf numFmtId="0" fontId="27" fillId="0" borderId="1" xfId="0" applyNumberFormat="1" applyFont="1" applyBorder="1" applyAlignment="1">
      <alignment horizontal="center" vertical="center" wrapText="1"/>
    </xf>
    <xf numFmtId="0" fontId="37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0" fontId="13" fillId="23" borderId="1" xfId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0" fontId="29" fillId="2" borderId="1" xfId="0" applyFont="1" applyFill="1" applyBorder="1" applyAlignment="1">
      <alignment vertical="center"/>
    </xf>
    <xf numFmtId="0" fontId="35" fillId="2" borderId="1" xfId="0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 wrapText="1"/>
    </xf>
    <xf numFmtId="0" fontId="27" fillId="2" borderId="0" xfId="0" applyFont="1" applyFill="1" applyAlignment="1">
      <alignment vertical="center" wrapText="1"/>
    </xf>
    <xf numFmtId="0" fontId="32" fillId="0" borderId="1" xfId="0" applyFont="1" applyBorder="1" applyAlignment="1">
      <alignment vertical="center" wrapText="1"/>
    </xf>
    <xf numFmtId="14" fontId="39" fillId="2" borderId="1" xfId="0" applyNumberFormat="1" applyFont="1" applyFill="1" applyBorder="1" applyAlignment="1">
      <alignment horizontal="center" vertical="center" wrapText="1"/>
    </xf>
    <xf numFmtId="14" fontId="25" fillId="0" borderId="1" xfId="0" applyNumberFormat="1" applyFont="1" applyBorder="1" applyAlignment="1">
      <alignment horizontal="center" vertical="center" wrapText="1"/>
    </xf>
    <xf numFmtId="0" fontId="34" fillId="0" borderId="1" xfId="0" applyNumberFormat="1" applyFont="1" applyBorder="1" applyAlignment="1">
      <alignment vertical="center" wrapText="1"/>
    </xf>
    <xf numFmtId="0" fontId="33" fillId="0" borderId="1" xfId="0" applyNumberFormat="1" applyFont="1" applyBorder="1" applyAlignment="1">
      <alignment vertical="center" wrapText="1"/>
    </xf>
    <xf numFmtId="0" fontId="36" fillId="23" borderId="1" xfId="1" applyFont="1" applyFill="1" applyBorder="1" applyAlignment="1">
      <alignment horizontal="center" vertical="center" wrapText="1"/>
    </xf>
    <xf numFmtId="0" fontId="36" fillId="2" borderId="1" xfId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0" fontId="41" fillId="0" borderId="1" xfId="0" applyNumberFormat="1" applyFont="1" applyBorder="1" applyAlignment="1">
      <alignment horizontal="center" vertical="center" wrapText="1"/>
    </xf>
    <xf numFmtId="0" fontId="25" fillId="2" borderId="1" xfId="0" applyNumberFormat="1" applyFont="1" applyFill="1" applyBorder="1" applyAlignment="1">
      <alignment vertical="center" wrapText="1"/>
    </xf>
    <xf numFmtId="0" fontId="37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center" vertical="center" wrapText="1"/>
    </xf>
    <xf numFmtId="0" fontId="30" fillId="2" borderId="1" xfId="0" applyNumberFormat="1" applyFont="1" applyFill="1" applyBorder="1" applyAlignment="1">
      <alignment vertical="center" wrapText="1"/>
    </xf>
    <xf numFmtId="14" fontId="37" fillId="2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Border="1" applyAlignment="1">
      <alignment vertical="center" wrapText="1"/>
    </xf>
    <xf numFmtId="0" fontId="29" fillId="0" borderId="0" xfId="0" applyFont="1"/>
    <xf numFmtId="0" fontId="29" fillId="0" borderId="0" xfId="0" applyFont="1" applyAlignment="1">
      <alignment vertical="center" wrapText="1"/>
    </xf>
    <xf numFmtId="0" fontId="42" fillId="0" borderId="1" xfId="0" applyNumberFormat="1" applyFont="1" applyBorder="1" applyAlignment="1">
      <alignment vertical="center" wrapText="1"/>
    </xf>
    <xf numFmtId="0" fontId="33" fillId="2" borderId="1" xfId="0" applyNumberFormat="1" applyFont="1" applyFill="1" applyBorder="1" applyAlignment="1">
      <alignment vertical="center" wrapText="1"/>
    </xf>
    <xf numFmtId="0" fontId="34" fillId="2" borderId="1" xfId="0" applyNumberFormat="1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left" vertical="center"/>
    </xf>
    <xf numFmtId="0" fontId="26" fillId="2" borderId="1" xfId="0" applyFont="1" applyFill="1" applyBorder="1" applyAlignment="1">
      <alignment vertical="center" wrapText="1"/>
    </xf>
    <xf numFmtId="0" fontId="25" fillId="0" borderId="1" xfId="0" applyNumberFormat="1" applyFont="1" applyBorder="1" applyAlignment="1">
      <alignment vertical="center" wrapText="1"/>
    </xf>
    <xf numFmtId="0" fontId="27" fillId="0" borderId="0" xfId="0" applyFont="1" applyBorder="1" applyAlignment="1">
      <alignment vertical="center" wrapText="1"/>
    </xf>
    <xf numFmtId="14" fontId="11" fillId="2" borderId="1" xfId="0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left" vertical="center"/>
    </xf>
    <xf numFmtId="0" fontId="29" fillId="2" borderId="1" xfId="0" applyFont="1" applyFill="1" applyBorder="1" applyAlignment="1">
      <alignment horizontal="justify" vertical="center"/>
    </xf>
    <xf numFmtId="0" fontId="32" fillId="0" borderId="1" xfId="0" applyFont="1" applyBorder="1" applyAlignment="1">
      <alignment horizontal="left" vertical="center" wrapText="1"/>
    </xf>
    <xf numFmtId="0" fontId="44" fillId="0" borderId="1" xfId="0" applyNumberFormat="1" applyFont="1" applyBorder="1" applyAlignment="1">
      <alignment vertical="center" wrapText="1"/>
    </xf>
    <xf numFmtId="0" fontId="39" fillId="0" borderId="1" xfId="0" applyFont="1" applyBorder="1" applyAlignment="1">
      <alignment vertical="center" wrapText="1"/>
    </xf>
    <xf numFmtId="0" fontId="30" fillId="0" borderId="1" xfId="0" applyFont="1" applyBorder="1" applyAlignment="1">
      <alignment vertical="center" wrapText="1"/>
    </xf>
    <xf numFmtId="0" fontId="45" fillId="2" borderId="1" xfId="0" applyFont="1" applyFill="1" applyBorder="1" applyAlignment="1">
      <alignment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2" fillId="2" borderId="0" xfId="0" applyFont="1" applyFill="1" applyAlignment="1">
      <alignment vertical="center" wrapText="1"/>
    </xf>
    <xf numFmtId="0" fontId="32" fillId="2" borderId="1" xfId="0" applyNumberFormat="1" applyFont="1" applyFill="1" applyBorder="1" applyAlignment="1">
      <alignment vertical="center" wrapText="1"/>
    </xf>
    <xf numFmtId="14" fontId="32" fillId="2" borderId="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vertical="center" wrapText="1"/>
    </xf>
    <xf numFmtId="0" fontId="30" fillId="0" borderId="1" xfId="0" applyNumberFormat="1" applyFont="1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35" fillId="0" borderId="1" xfId="0" applyFont="1" applyBorder="1" applyAlignment="1">
      <alignment vertical="center" wrapText="1"/>
    </xf>
    <xf numFmtId="0" fontId="13" fillId="0" borderId="1" xfId="0" applyNumberFormat="1" applyFont="1" applyBorder="1" applyAlignment="1">
      <alignment horizontal="center" vertical="center" wrapText="1"/>
    </xf>
    <xf numFmtId="0" fontId="35" fillId="0" borderId="1" xfId="0" applyNumberFormat="1" applyFont="1" applyBorder="1" applyAlignment="1">
      <alignment vertical="center" wrapText="1"/>
    </xf>
    <xf numFmtId="0" fontId="28" fillId="0" borderId="0" xfId="0" applyNumberFormat="1" applyFont="1" applyAlignment="1">
      <alignment horizontal="center" vertical="center" wrapText="1"/>
    </xf>
    <xf numFmtId="0" fontId="28" fillId="2" borderId="0" xfId="0" applyNumberFormat="1" applyFont="1" applyFill="1" applyAlignment="1">
      <alignment horizontal="center" vertical="center" wrapText="1"/>
    </xf>
    <xf numFmtId="0" fontId="29" fillId="2" borderId="0" xfId="0" applyNumberFormat="1" applyFont="1" applyFill="1" applyAlignment="1">
      <alignment horizontal="center" vertical="center" wrapText="1"/>
    </xf>
    <xf numFmtId="0" fontId="27" fillId="2" borderId="0" xfId="0" applyNumberFormat="1" applyFont="1" applyFill="1" applyAlignment="1">
      <alignment horizontal="center" vertical="center" wrapText="1"/>
    </xf>
    <xf numFmtId="0" fontId="31" fillId="2" borderId="0" xfId="0" applyNumberFormat="1" applyFont="1" applyFill="1" applyAlignment="1">
      <alignment horizontal="center" vertical="center" wrapText="1"/>
    </xf>
    <xf numFmtId="0" fontId="27" fillId="5" borderId="1" xfId="0" applyFont="1" applyFill="1" applyBorder="1" applyAlignment="1">
      <alignment vertical="center" wrapText="1"/>
    </xf>
    <xf numFmtId="16" fontId="32" fillId="5" borderId="1" xfId="0" applyNumberFormat="1" applyFont="1" applyFill="1" applyBorder="1" applyAlignment="1">
      <alignment horizontal="center" vertical="center" wrapText="1"/>
    </xf>
    <xf numFmtId="0" fontId="32" fillId="5" borderId="1" xfId="0" applyFont="1" applyFill="1" applyBorder="1" applyAlignment="1">
      <alignment horizontal="left" vertical="center" wrapText="1"/>
    </xf>
    <xf numFmtId="0" fontId="11" fillId="5" borderId="1" xfId="1" applyFont="1" applyFill="1" applyBorder="1" applyAlignment="1">
      <alignment horizontal="left" vertical="center" wrapText="1"/>
    </xf>
    <xf numFmtId="16" fontId="11" fillId="5" borderId="1" xfId="0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vertical="center" wrapText="1"/>
    </xf>
    <xf numFmtId="16" fontId="33" fillId="5" borderId="1" xfId="0" applyNumberFormat="1" applyFont="1" applyFill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center" vertical="center"/>
    </xf>
    <xf numFmtId="0" fontId="32" fillId="5" borderId="1" xfId="0" applyFont="1" applyFill="1" applyBorder="1" applyAlignment="1">
      <alignment vertical="center" wrapText="1"/>
    </xf>
    <xf numFmtId="0" fontId="32" fillId="2" borderId="1" xfId="0" applyFont="1" applyFill="1" applyBorder="1" applyAlignment="1">
      <alignment vertical="center"/>
    </xf>
    <xf numFmtId="16" fontId="25" fillId="2" borderId="1" xfId="0" applyNumberFormat="1" applyFont="1" applyFill="1" applyBorder="1" applyAlignment="1">
      <alignment horizontal="center" vertical="center" wrapText="1"/>
    </xf>
    <xf numFmtId="3" fontId="39" fillId="0" borderId="0" xfId="0" applyNumberFormat="1" applyFont="1" applyBorder="1" applyAlignment="1">
      <alignment horizontal="center" vertical="center" wrapText="1"/>
    </xf>
    <xf numFmtId="3" fontId="38" fillId="0" borderId="26" xfId="0" applyNumberFormat="1" applyFont="1" applyBorder="1" applyAlignment="1">
      <alignment horizontal="center" vertical="center" wrapText="1"/>
    </xf>
    <xf numFmtId="0" fontId="13" fillId="2" borderId="0" xfId="0" applyNumberFormat="1" applyFont="1" applyFill="1" applyBorder="1" applyAlignment="1">
      <alignment horizontal="center" vertical="center" wrapText="1"/>
    </xf>
    <xf numFmtId="0" fontId="11" fillId="2" borderId="0" xfId="0" applyNumberFormat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28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/>
    </xf>
    <xf numFmtId="0" fontId="39" fillId="2" borderId="1" xfId="0" applyNumberFormat="1" applyFont="1" applyFill="1" applyBorder="1" applyAlignment="1">
      <alignment horizontal="center" vertical="center" wrapText="1"/>
    </xf>
    <xf numFmtId="14" fontId="28" fillId="0" borderId="1" xfId="0" applyNumberFormat="1" applyFont="1" applyBorder="1" applyAlignment="1">
      <alignment horizontal="center"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0" borderId="1" xfId="0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7" fillId="2" borderId="27" xfId="0" applyFont="1" applyFill="1" applyBorder="1" applyAlignment="1">
      <alignment vertical="center" wrapText="1"/>
    </xf>
    <xf numFmtId="14" fontId="28" fillId="2" borderId="1" xfId="0" applyNumberFormat="1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11" fillId="5" borderId="1" xfId="2" applyFont="1" applyFill="1" applyBorder="1" applyAlignment="1">
      <alignment horizontal="center" vertical="center"/>
    </xf>
    <xf numFmtId="0" fontId="40" fillId="2" borderId="25" xfId="1" applyFont="1" applyFill="1" applyBorder="1" applyAlignment="1">
      <alignment horizontal="center" vertical="center"/>
    </xf>
    <xf numFmtId="3" fontId="40" fillId="2" borderId="25" xfId="1" applyNumberFormat="1" applyFont="1" applyFill="1" applyBorder="1" applyAlignment="1">
      <alignment horizontal="left" vertical="center"/>
    </xf>
    <xf numFmtId="0" fontId="11" fillId="23" borderId="25" xfId="1" applyFont="1" applyFill="1" applyBorder="1" applyAlignment="1">
      <alignment horizontal="left" vertical="center" wrapText="1"/>
    </xf>
    <xf numFmtId="0" fontId="36" fillId="23" borderId="25" xfId="1" applyFont="1" applyFill="1" applyBorder="1" applyAlignment="1">
      <alignment horizontal="center" vertical="center" wrapText="1"/>
    </xf>
    <xf numFmtId="0" fontId="11" fillId="23" borderId="25" xfId="1" applyFont="1" applyFill="1" applyBorder="1" applyAlignment="1">
      <alignment horizontal="center" vertical="center" wrapText="1"/>
    </xf>
    <xf numFmtId="3" fontId="40" fillId="2" borderId="25" xfId="1" applyNumberFormat="1" applyFont="1" applyFill="1" applyBorder="1" applyAlignment="1">
      <alignment horizontal="center" vertical="center"/>
    </xf>
    <xf numFmtId="3" fontId="40" fillId="2" borderId="25" xfId="1" applyNumberFormat="1" applyFont="1" applyFill="1" applyBorder="1" applyAlignment="1">
      <alignment horizontal="left" vertical="center" wrapText="1"/>
    </xf>
    <xf numFmtId="0" fontId="40" fillId="2" borderId="25" xfId="1" applyFont="1" applyFill="1" applyBorder="1" applyAlignment="1">
      <alignment horizontal="center" vertical="center" wrapText="1"/>
    </xf>
    <xf numFmtId="3" fontId="48" fillId="2" borderId="25" xfId="1" applyNumberFormat="1" applyFont="1" applyFill="1" applyBorder="1" applyAlignment="1">
      <alignment horizontal="center" vertical="center" wrapText="1"/>
    </xf>
    <xf numFmtId="0" fontId="49" fillId="2" borderId="25" xfId="1" applyFont="1" applyFill="1" applyBorder="1" applyAlignment="1">
      <alignment horizontal="center" vertical="center" wrapText="1"/>
    </xf>
    <xf numFmtId="3" fontId="49" fillId="2" borderId="25" xfId="1" applyNumberFormat="1" applyFont="1" applyFill="1" applyBorder="1" applyAlignment="1">
      <alignment horizontal="center" vertical="center" wrapText="1"/>
    </xf>
    <xf numFmtId="0" fontId="11" fillId="23" borderId="25" xfId="1" applyFont="1" applyFill="1" applyBorder="1" applyAlignment="1">
      <alignment vertical="center" wrapText="1"/>
    </xf>
    <xf numFmtId="3" fontId="49" fillId="2" borderId="25" xfId="1" applyNumberFormat="1" applyFont="1" applyFill="1" applyBorder="1" applyAlignment="1">
      <alignment horizontal="center" vertical="center"/>
    </xf>
    <xf numFmtId="3" fontId="48" fillId="2" borderId="25" xfId="1" applyNumberFormat="1" applyFont="1" applyFill="1" applyBorder="1" applyAlignment="1">
      <alignment horizontal="left" vertical="center" wrapText="1"/>
    </xf>
    <xf numFmtId="3" fontId="40" fillId="2" borderId="25" xfId="1" applyNumberFormat="1" applyFont="1" applyFill="1" applyBorder="1" applyAlignment="1">
      <alignment horizontal="center" vertical="center" wrapText="1"/>
    </xf>
    <xf numFmtId="0" fontId="50" fillId="2" borderId="25" xfId="1" applyFont="1" applyFill="1" applyBorder="1" applyAlignment="1">
      <alignment horizontal="center" vertical="center"/>
    </xf>
    <xf numFmtId="3" fontId="50" fillId="2" borderId="25" xfId="1" applyNumberFormat="1" applyFont="1" applyFill="1" applyBorder="1" applyAlignment="1">
      <alignment horizontal="left" vertical="center"/>
    </xf>
    <xf numFmtId="3" fontId="50" fillId="2" borderId="25" xfId="1" applyNumberFormat="1" applyFont="1" applyFill="1" applyBorder="1" applyAlignment="1">
      <alignment horizontal="center" vertical="center"/>
    </xf>
    <xf numFmtId="0" fontId="36" fillId="2" borderId="0" xfId="1" applyFont="1" applyFill="1" applyBorder="1" applyAlignment="1">
      <alignment horizontal="center" vertical="center" wrapText="1"/>
    </xf>
    <xf numFmtId="0" fontId="11" fillId="2" borderId="25" xfId="1" applyFont="1" applyFill="1" applyBorder="1" applyAlignment="1">
      <alignment horizontal="center" vertical="center" wrapText="1"/>
    </xf>
    <xf numFmtId="0" fontId="11" fillId="2" borderId="25" xfId="1" applyFont="1" applyFill="1" applyBorder="1" applyAlignment="1">
      <alignment horizontal="left" vertical="center" wrapText="1"/>
    </xf>
    <xf numFmtId="0" fontId="36" fillId="2" borderId="25" xfId="1" applyFont="1" applyFill="1" applyBorder="1" applyAlignment="1">
      <alignment horizontal="center" vertical="center" wrapText="1"/>
    </xf>
    <xf numFmtId="0" fontId="50" fillId="2" borderId="0" xfId="0" applyFont="1" applyFill="1"/>
    <xf numFmtId="0" fontId="40" fillId="2" borderId="0" xfId="0" applyFont="1" applyFill="1"/>
    <xf numFmtId="0" fontId="36" fillId="23" borderId="0" xfId="1" applyFont="1" applyFill="1" applyBorder="1" applyAlignment="1">
      <alignment horizontal="center" vertical="center" wrapText="1"/>
    </xf>
    <xf numFmtId="3" fontId="48" fillId="23" borderId="25" xfId="1" applyNumberFormat="1" applyFont="1" applyFill="1" applyBorder="1" applyAlignment="1">
      <alignment horizontal="center" vertical="center" wrapText="1"/>
    </xf>
    <xf numFmtId="0" fontId="49" fillId="23" borderId="25" xfId="1" applyFont="1" applyFill="1" applyBorder="1" applyAlignment="1">
      <alignment horizontal="center" vertical="center"/>
    </xf>
    <xf numFmtId="0" fontId="50" fillId="2" borderId="25" xfId="0" applyFont="1" applyFill="1" applyBorder="1" applyAlignment="1">
      <alignment horizontal="center" vertical="center"/>
    </xf>
    <xf numFmtId="0" fontId="50" fillId="2" borderId="25" xfId="0" applyFont="1" applyFill="1" applyBorder="1"/>
    <xf numFmtId="0" fontId="36" fillId="2" borderId="0" xfId="1" applyFont="1" applyFill="1" applyBorder="1" applyAlignment="1">
      <alignment horizontal="center" vertical="center" wrapText="1"/>
    </xf>
    <xf numFmtId="0" fontId="26" fillId="23" borderId="25" xfId="1" applyFont="1" applyFill="1" applyBorder="1" applyAlignment="1">
      <alignment horizontal="center" vertical="center" wrapText="1"/>
    </xf>
    <xf numFmtId="0" fontId="25" fillId="2" borderId="25" xfId="1" applyFont="1" applyFill="1" applyBorder="1" applyAlignment="1">
      <alignment horizontal="center" vertical="center" wrapText="1"/>
    </xf>
    <xf numFmtId="0" fontId="25" fillId="2" borderId="25" xfId="1" applyFont="1" applyFill="1" applyBorder="1" applyAlignment="1">
      <alignment horizontal="left" vertical="center" wrapText="1"/>
    </xf>
    <xf numFmtId="3" fontId="51" fillId="2" borderId="25" xfId="1" applyNumberFormat="1" applyFont="1" applyFill="1" applyBorder="1" applyAlignment="1">
      <alignment horizontal="center" vertical="center"/>
    </xf>
    <xf numFmtId="0" fontId="26" fillId="2" borderId="25" xfId="1" applyFont="1" applyFill="1" applyBorder="1" applyAlignment="1">
      <alignment horizontal="center" vertical="center" wrapText="1"/>
    </xf>
    <xf numFmtId="3" fontId="51" fillId="2" borderId="25" xfId="1" applyNumberFormat="1" applyFont="1" applyFill="1" applyBorder="1" applyAlignment="1">
      <alignment horizontal="left" vertical="center" wrapText="1"/>
    </xf>
    <xf numFmtId="3" fontId="51" fillId="2" borderId="25" xfId="1" applyNumberFormat="1" applyFont="1" applyFill="1" applyBorder="1" applyAlignment="1">
      <alignment horizontal="left" vertical="center"/>
    </xf>
    <xf numFmtId="3" fontId="52" fillId="2" borderId="25" xfId="1" applyNumberFormat="1" applyFont="1" applyFill="1" applyBorder="1" applyAlignment="1">
      <alignment horizontal="left" vertical="center"/>
    </xf>
    <xf numFmtId="3" fontId="52" fillId="2" borderId="25" xfId="1" applyNumberFormat="1" applyFont="1" applyFill="1" applyBorder="1" applyAlignment="1">
      <alignment horizontal="center" vertical="center"/>
    </xf>
    <xf numFmtId="3" fontId="51" fillId="2" borderId="25" xfId="1" applyNumberFormat="1" applyFont="1" applyFill="1" applyBorder="1" applyAlignment="1">
      <alignment horizontal="center" vertical="center" wrapText="1"/>
    </xf>
    <xf numFmtId="0" fontId="25" fillId="23" borderId="25" xfId="1" applyFont="1" applyFill="1" applyBorder="1" applyAlignment="1">
      <alignment horizontal="left" vertical="center" wrapText="1"/>
    </xf>
    <xf numFmtId="0" fontId="25" fillId="23" borderId="25" xfId="1" applyFont="1" applyFill="1" applyBorder="1" applyAlignment="1">
      <alignment horizontal="center" vertical="center" wrapText="1"/>
    </xf>
    <xf numFmtId="0" fontId="11" fillId="5" borderId="25" xfId="1" applyFont="1" applyFill="1" applyBorder="1" applyAlignment="1">
      <alignment horizontal="left" vertical="center" wrapText="1"/>
    </xf>
    <xf numFmtId="3" fontId="50" fillId="2" borderId="0" xfId="0" applyNumberFormat="1" applyFont="1" applyFill="1"/>
    <xf numFmtId="3" fontId="40" fillId="5" borderId="25" xfId="1" applyNumberFormat="1" applyFont="1" applyFill="1" applyBorder="1" applyAlignment="1">
      <alignment horizontal="center" vertical="center"/>
    </xf>
    <xf numFmtId="3" fontId="40" fillId="5" borderId="25" xfId="1" applyNumberFormat="1" applyFont="1" applyFill="1" applyBorder="1" applyAlignment="1">
      <alignment horizontal="left" vertical="center"/>
    </xf>
    <xf numFmtId="3" fontId="40" fillId="5" borderId="25" xfId="1" applyNumberFormat="1" applyFont="1" applyFill="1" applyBorder="1" applyAlignment="1">
      <alignment horizontal="left" vertical="center" wrapText="1"/>
    </xf>
    <xf numFmtId="3" fontId="49" fillId="2" borderId="25" xfId="1" applyNumberFormat="1" applyFont="1" applyFill="1" applyBorder="1" applyAlignment="1">
      <alignment horizontal="left" vertical="center" wrapText="1"/>
    </xf>
    <xf numFmtId="3" fontId="49" fillId="2" borderId="25" xfId="1" applyNumberFormat="1" applyFont="1" applyFill="1" applyBorder="1" applyAlignment="1">
      <alignment horizontal="left" vertical="center"/>
    </xf>
    <xf numFmtId="0" fontId="11" fillId="5" borderId="1" xfId="2" applyFont="1" applyFill="1" applyBorder="1" applyAlignment="1">
      <alignment horizontal="center" vertical="center" wrapText="1"/>
    </xf>
    <xf numFmtId="3" fontId="36" fillId="25" borderId="25" xfId="1" applyNumberFormat="1" applyFont="1" applyFill="1" applyBorder="1" applyAlignment="1">
      <alignment horizontal="center" vertical="center" wrapText="1"/>
    </xf>
    <xf numFmtId="3" fontId="40" fillId="2" borderId="0" xfId="1" applyNumberFormat="1" applyFont="1" applyFill="1" applyBorder="1" applyAlignment="1">
      <alignment horizontal="center" vertical="center"/>
    </xf>
    <xf numFmtId="3" fontId="40" fillId="5" borderId="0" xfId="1" applyNumberFormat="1" applyFont="1" applyFill="1" applyBorder="1" applyAlignment="1">
      <alignment horizontal="center" vertical="center"/>
    </xf>
    <xf numFmtId="3" fontId="40" fillId="2" borderId="0" xfId="1" applyNumberFormat="1" applyFont="1" applyFill="1" applyBorder="1" applyAlignment="1">
      <alignment horizontal="center" vertical="center"/>
    </xf>
    <xf numFmtId="0" fontId="11" fillId="5" borderId="0" xfId="2" applyFont="1" applyFill="1" applyAlignment="1">
      <alignment horizontal="center" vertical="center"/>
    </xf>
    <xf numFmtId="0" fontId="11" fillId="5" borderId="0" xfId="2" applyFont="1" applyFill="1" applyBorder="1" applyAlignment="1">
      <alignment horizontal="center" vertical="center"/>
    </xf>
    <xf numFmtId="1" fontId="11" fillId="5" borderId="15" xfId="2" applyNumberFormat="1" applyFont="1" applyFill="1" applyBorder="1" applyAlignment="1">
      <alignment horizontal="center" vertical="center"/>
    </xf>
    <xf numFmtId="2" fontId="12" fillId="5" borderId="0" xfId="2" applyNumberFormat="1" applyFont="1" applyFill="1" applyAlignment="1">
      <alignment horizontal="center" vertical="center"/>
    </xf>
    <xf numFmtId="2" fontId="11" fillId="5" borderId="0" xfId="2" applyNumberFormat="1" applyFont="1" applyFill="1" applyAlignment="1">
      <alignment horizontal="center" vertical="center"/>
    </xf>
    <xf numFmtId="0" fontId="11" fillId="5" borderId="25" xfId="1" applyFont="1" applyFill="1" applyBorder="1" applyAlignment="1">
      <alignment horizontal="center" vertical="center" wrapText="1"/>
    </xf>
    <xf numFmtId="3" fontId="40" fillId="26" borderId="25" xfId="1" applyNumberFormat="1" applyFont="1" applyFill="1" applyBorder="1" applyAlignment="1">
      <alignment horizontal="center" vertical="center"/>
    </xf>
    <xf numFmtId="3" fontId="40" fillId="27" borderId="25" xfId="1" applyNumberFormat="1" applyFont="1" applyFill="1" applyBorder="1" applyAlignment="1">
      <alignment horizontal="center" vertical="center"/>
    </xf>
    <xf numFmtId="0" fontId="11" fillId="28" borderId="25" xfId="1" applyFont="1" applyFill="1" applyBorder="1" applyAlignment="1">
      <alignment horizontal="center" vertical="center" wrapText="1"/>
    </xf>
    <xf numFmtId="0" fontId="25" fillId="28" borderId="25" xfId="1" applyFont="1" applyFill="1" applyBorder="1" applyAlignment="1">
      <alignment horizontal="left" vertical="center" wrapText="1"/>
    </xf>
    <xf numFmtId="0" fontId="25" fillId="28" borderId="25" xfId="1" applyFont="1" applyFill="1" applyBorder="1" applyAlignment="1">
      <alignment horizontal="center" vertical="center" wrapText="1"/>
    </xf>
    <xf numFmtId="3" fontId="51" fillId="28" borderId="25" xfId="1" applyNumberFormat="1" applyFont="1" applyFill="1" applyBorder="1" applyAlignment="1">
      <alignment horizontal="center" vertical="center"/>
    </xf>
    <xf numFmtId="0" fontId="36" fillId="28" borderId="25" xfId="1" applyFont="1" applyFill="1" applyBorder="1" applyAlignment="1">
      <alignment horizontal="center" vertical="center" wrapText="1"/>
    </xf>
    <xf numFmtId="3" fontId="51" fillId="28" borderId="25" xfId="1" applyNumberFormat="1" applyFont="1" applyFill="1" applyBorder="1" applyAlignment="1">
      <alignment horizontal="left" vertical="center" wrapText="1"/>
    </xf>
    <xf numFmtId="3" fontId="51" fillId="28" borderId="25" xfId="1" applyNumberFormat="1" applyFont="1" applyFill="1" applyBorder="1" applyAlignment="1">
      <alignment horizontal="left" vertical="center"/>
    </xf>
    <xf numFmtId="3" fontId="40" fillId="28" borderId="25" xfId="1" applyNumberFormat="1" applyFont="1" applyFill="1" applyBorder="1" applyAlignment="1">
      <alignment horizontal="left" vertical="center" wrapText="1"/>
    </xf>
    <xf numFmtId="3" fontId="40" fillId="28" borderId="25" xfId="1" applyNumberFormat="1" applyFont="1" applyFill="1" applyBorder="1" applyAlignment="1">
      <alignment horizontal="center" vertical="center"/>
    </xf>
    <xf numFmtId="0" fontId="40" fillId="28" borderId="25" xfId="1" applyFont="1" applyFill="1" applyBorder="1" applyAlignment="1">
      <alignment horizontal="center" vertical="center"/>
    </xf>
    <xf numFmtId="0" fontId="40" fillId="27" borderId="25" xfId="1" applyFont="1" applyFill="1" applyBorder="1" applyAlignment="1">
      <alignment horizontal="center" vertical="center"/>
    </xf>
    <xf numFmtId="3" fontId="40" fillId="27" borderId="25" xfId="1" applyNumberFormat="1" applyFont="1" applyFill="1" applyBorder="1" applyAlignment="1">
      <alignment horizontal="left" vertical="center" wrapText="1"/>
    </xf>
    <xf numFmtId="0" fontId="36" fillId="27" borderId="25" xfId="1" applyFont="1" applyFill="1" applyBorder="1" applyAlignment="1">
      <alignment horizontal="center" vertical="center" wrapText="1"/>
    </xf>
    <xf numFmtId="3" fontId="48" fillId="27" borderId="25" xfId="1" applyNumberFormat="1" applyFont="1" applyFill="1" applyBorder="1" applyAlignment="1">
      <alignment horizontal="center" vertical="center" wrapText="1"/>
    </xf>
    <xf numFmtId="0" fontId="11" fillId="27" borderId="25" xfId="1" applyFont="1" applyFill="1" applyBorder="1" applyAlignment="1">
      <alignment horizontal="left" vertical="center" wrapText="1"/>
    </xf>
    <xf numFmtId="3" fontId="13" fillId="27" borderId="25" xfId="1" applyNumberFormat="1" applyFont="1" applyFill="1" applyBorder="1" applyAlignment="1">
      <alignment horizontal="center" vertical="center" wrapText="1"/>
    </xf>
    <xf numFmtId="0" fontId="50" fillId="27" borderId="25" xfId="0" applyFont="1" applyFill="1" applyBorder="1" applyAlignment="1">
      <alignment horizontal="center" vertical="center"/>
    </xf>
    <xf numFmtId="0" fontId="50" fillId="27" borderId="0" xfId="0" applyFont="1" applyFill="1"/>
    <xf numFmtId="3" fontId="40" fillId="27" borderId="25" xfId="1" applyNumberFormat="1" applyFont="1" applyFill="1" applyBorder="1" applyAlignment="1">
      <alignment horizontal="center" vertical="center" wrapText="1"/>
    </xf>
    <xf numFmtId="0" fontId="36" fillId="23" borderId="30" xfId="1" applyFont="1" applyFill="1" applyBorder="1" applyAlignment="1">
      <alignment horizontal="center" vertical="center" wrapText="1"/>
    </xf>
    <xf numFmtId="3" fontId="40" fillId="2" borderId="30" xfId="1" applyNumberFormat="1" applyFont="1" applyFill="1" applyBorder="1" applyAlignment="1">
      <alignment horizontal="center" vertical="center"/>
    </xf>
    <xf numFmtId="0" fontId="50" fillId="2" borderId="31" xfId="0" applyFont="1" applyFill="1" applyBorder="1" applyAlignment="1">
      <alignment horizontal="center" vertical="center"/>
    </xf>
    <xf numFmtId="3" fontId="40" fillId="2" borderId="31" xfId="1" applyNumberFormat="1" applyFont="1" applyFill="1" applyBorder="1" applyAlignment="1">
      <alignment horizontal="center" vertical="center"/>
    </xf>
    <xf numFmtId="0" fontId="50" fillId="5" borderId="25" xfId="0" applyFont="1" applyFill="1" applyBorder="1" applyAlignment="1">
      <alignment horizontal="center" vertical="center"/>
    </xf>
    <xf numFmtId="3" fontId="40" fillId="2" borderId="43" xfId="1" applyNumberFormat="1" applyFont="1" applyFill="1" applyBorder="1" applyAlignment="1">
      <alignment horizontal="center" vertical="center"/>
    </xf>
    <xf numFmtId="3" fontId="40" fillId="2" borderId="46" xfId="1" applyNumberFormat="1" applyFont="1" applyFill="1" applyBorder="1" applyAlignment="1">
      <alignment horizontal="center" vertical="center"/>
    </xf>
    <xf numFmtId="3" fontId="40" fillId="2" borderId="32" xfId="1" applyNumberFormat="1" applyFont="1" applyFill="1" applyBorder="1" applyAlignment="1">
      <alignment horizontal="center" vertical="center"/>
    </xf>
    <xf numFmtId="3" fontId="40" fillId="2" borderId="50" xfId="1" applyNumberFormat="1" applyFont="1" applyFill="1" applyBorder="1" applyAlignment="1">
      <alignment horizontal="center" vertical="center"/>
    </xf>
    <xf numFmtId="3" fontId="40" fillId="2" borderId="48" xfId="1" applyNumberFormat="1" applyFont="1" applyFill="1" applyBorder="1" applyAlignment="1">
      <alignment horizontal="center" vertical="center"/>
    </xf>
    <xf numFmtId="0" fontId="36" fillId="23" borderId="21" xfId="1" applyFont="1" applyFill="1" applyBorder="1" applyAlignment="1">
      <alignment horizontal="center" vertical="center" wrapText="1"/>
    </xf>
    <xf numFmtId="0" fontId="50" fillId="2" borderId="21" xfId="0" applyFont="1" applyFill="1" applyBorder="1"/>
    <xf numFmtId="0" fontId="49" fillId="23" borderId="40" xfId="1" applyFont="1" applyFill="1" applyBorder="1" applyAlignment="1">
      <alignment horizontal="center" vertical="center"/>
    </xf>
    <xf numFmtId="0" fontId="40" fillId="2" borderId="40" xfId="1" applyFont="1" applyFill="1" applyBorder="1" applyAlignment="1">
      <alignment horizontal="center" vertical="center"/>
    </xf>
    <xf numFmtId="0" fontId="40" fillId="2" borderId="40" xfId="1" applyFont="1" applyFill="1" applyBorder="1" applyAlignment="1">
      <alignment horizontal="center" vertical="center" wrapText="1"/>
    </xf>
    <xf numFmtId="0" fontId="36" fillId="23" borderId="40" xfId="1" applyFont="1" applyFill="1" applyBorder="1" applyAlignment="1">
      <alignment horizontal="center" vertical="center" wrapText="1"/>
    </xf>
    <xf numFmtId="0" fontId="26" fillId="2" borderId="40" xfId="1" applyFont="1" applyFill="1" applyBorder="1" applyAlignment="1">
      <alignment horizontal="center" vertical="center" wrapText="1"/>
    </xf>
    <xf numFmtId="0" fontId="36" fillId="2" borderId="40" xfId="1" applyFont="1" applyFill="1" applyBorder="1" applyAlignment="1">
      <alignment horizontal="center" vertical="center" wrapText="1"/>
    </xf>
    <xf numFmtId="0" fontId="36" fillId="28" borderId="40" xfId="1" applyFont="1" applyFill="1" applyBorder="1" applyAlignment="1">
      <alignment horizontal="center" vertical="center" wrapText="1"/>
    </xf>
    <xf numFmtId="0" fontId="36" fillId="23" borderId="53" xfId="1" applyFont="1" applyFill="1" applyBorder="1" applyAlignment="1">
      <alignment horizontal="center" vertical="center" wrapText="1"/>
    </xf>
    <xf numFmtId="3" fontId="40" fillId="29" borderId="25" xfId="1" applyNumberFormat="1" applyFont="1" applyFill="1" applyBorder="1" applyAlignment="1">
      <alignment horizontal="center" vertical="center"/>
    </xf>
    <xf numFmtId="3" fontId="48" fillId="30" borderId="25" xfId="1" applyNumberFormat="1" applyFont="1" applyFill="1" applyBorder="1" applyAlignment="1">
      <alignment horizontal="center" vertical="center" wrapText="1"/>
    </xf>
    <xf numFmtId="0" fontId="49" fillId="30" borderId="25" xfId="1" applyFont="1" applyFill="1" applyBorder="1" applyAlignment="1">
      <alignment horizontal="center" vertical="center"/>
    </xf>
    <xf numFmtId="0" fontId="50" fillId="30" borderId="25" xfId="0" applyFont="1" applyFill="1" applyBorder="1" applyAlignment="1">
      <alignment horizontal="center" vertical="center"/>
    </xf>
    <xf numFmtId="0" fontId="40" fillId="30" borderId="25" xfId="1" applyFont="1" applyFill="1" applyBorder="1" applyAlignment="1">
      <alignment horizontal="center" vertical="center"/>
    </xf>
    <xf numFmtId="3" fontId="40" fillId="30" borderId="25" xfId="1" applyNumberFormat="1" applyFont="1" applyFill="1" applyBorder="1" applyAlignment="1">
      <alignment horizontal="left" vertical="center"/>
    </xf>
    <xf numFmtId="3" fontId="40" fillId="30" borderId="25" xfId="1" applyNumberFormat="1" applyFont="1" applyFill="1" applyBorder="1" applyAlignment="1">
      <alignment horizontal="center" vertical="center"/>
    </xf>
    <xf numFmtId="3" fontId="51" fillId="30" borderId="25" xfId="1" applyNumberFormat="1" applyFont="1" applyFill="1" applyBorder="1" applyAlignment="1">
      <alignment horizontal="left" vertical="center"/>
    </xf>
    <xf numFmtId="3" fontId="51" fillId="30" borderId="25" xfId="1" applyNumberFormat="1" applyFont="1" applyFill="1" applyBorder="1" applyAlignment="1">
      <alignment horizontal="center" vertical="center"/>
    </xf>
    <xf numFmtId="0" fontId="50" fillId="30" borderId="25" xfId="0" applyFont="1" applyFill="1" applyBorder="1"/>
    <xf numFmtId="0" fontId="40" fillId="30" borderId="25" xfId="1" applyFont="1" applyFill="1" applyBorder="1" applyAlignment="1">
      <alignment horizontal="center" vertical="center" wrapText="1"/>
    </xf>
    <xf numFmtId="3" fontId="48" fillId="30" borderId="25" xfId="1" applyNumberFormat="1" applyFont="1" applyFill="1" applyBorder="1" applyAlignment="1">
      <alignment horizontal="left" vertical="center" wrapText="1"/>
    </xf>
    <xf numFmtId="3" fontId="40" fillId="30" borderId="25" xfId="1" applyNumberFormat="1" applyFont="1" applyFill="1" applyBorder="1" applyAlignment="1">
      <alignment horizontal="left" vertical="center" wrapText="1"/>
    </xf>
    <xf numFmtId="3" fontId="51" fillId="30" borderId="25" xfId="1" applyNumberFormat="1" applyFont="1" applyFill="1" applyBorder="1" applyAlignment="1">
      <alignment horizontal="left" vertical="center" wrapText="1"/>
    </xf>
    <xf numFmtId="3" fontId="51" fillId="30" borderId="25" xfId="1" applyNumberFormat="1" applyFont="1" applyFill="1" applyBorder="1" applyAlignment="1">
      <alignment horizontal="center" vertical="center" wrapText="1"/>
    </xf>
    <xf numFmtId="3" fontId="48" fillId="2" borderId="32" xfId="1" applyNumberFormat="1" applyFont="1" applyFill="1" applyBorder="1" applyAlignment="1">
      <alignment horizontal="center" vertical="center" wrapText="1"/>
    </xf>
    <xf numFmtId="0" fontId="49" fillId="2" borderId="32" xfId="1" applyFont="1" applyFill="1" applyBorder="1" applyAlignment="1">
      <alignment horizontal="center" vertical="center"/>
    </xf>
    <xf numFmtId="0" fontId="49" fillId="2" borderId="25" xfId="1" applyFont="1" applyFill="1" applyBorder="1" applyAlignment="1">
      <alignment horizontal="center" vertical="center"/>
    </xf>
    <xf numFmtId="3" fontId="48" fillId="2" borderId="31" xfId="1" applyNumberFormat="1" applyFont="1" applyFill="1" applyBorder="1" applyAlignment="1">
      <alignment horizontal="center" vertical="center" wrapText="1"/>
    </xf>
    <xf numFmtId="3" fontId="40" fillId="2" borderId="40" xfId="1" applyNumberFormat="1" applyFont="1" applyFill="1" applyBorder="1" applyAlignment="1">
      <alignment horizontal="left" vertical="center"/>
    </xf>
    <xf numFmtId="3" fontId="48" fillId="2" borderId="54" xfId="1" applyNumberFormat="1" applyFont="1" applyFill="1" applyBorder="1" applyAlignment="1">
      <alignment horizontal="left" vertical="center" wrapText="1"/>
    </xf>
    <xf numFmtId="3" fontId="48" fillId="2" borderId="54" xfId="1" applyNumberFormat="1" applyFont="1" applyFill="1" applyBorder="1" applyAlignment="1">
      <alignment horizontal="center" vertical="center" wrapText="1"/>
    </xf>
    <xf numFmtId="3" fontId="40" fillId="2" borderId="32" xfId="1" applyNumberFormat="1" applyFont="1" applyFill="1" applyBorder="1" applyAlignment="1">
      <alignment horizontal="left" vertical="center"/>
    </xf>
    <xf numFmtId="3" fontId="40" fillId="2" borderId="31" xfId="1" applyNumberFormat="1" applyFont="1" applyFill="1" applyBorder="1" applyAlignment="1">
      <alignment horizontal="left" vertical="center"/>
    </xf>
    <xf numFmtId="3" fontId="40" fillId="2" borderId="29" xfId="1" applyNumberFormat="1" applyFont="1" applyFill="1" applyBorder="1" applyAlignment="1">
      <alignment horizontal="left" vertical="center"/>
    </xf>
    <xf numFmtId="3" fontId="40" fillId="2" borderId="30" xfId="1" applyNumberFormat="1" applyFont="1" applyFill="1" applyBorder="1" applyAlignment="1">
      <alignment horizontal="left" vertical="center"/>
    </xf>
    <xf numFmtId="3" fontId="52" fillId="2" borderId="32" xfId="1" applyNumberFormat="1" applyFont="1" applyFill="1" applyBorder="1" applyAlignment="1">
      <alignment horizontal="left" vertical="center"/>
    </xf>
    <xf numFmtId="3" fontId="48" fillId="2" borderId="31" xfId="1" applyNumberFormat="1" applyFont="1" applyFill="1" applyBorder="1" applyAlignment="1">
      <alignment horizontal="left" vertical="center" wrapText="1"/>
    </xf>
    <xf numFmtId="3" fontId="48" fillId="2" borderId="33" xfId="1" applyNumberFormat="1" applyFont="1" applyFill="1" applyBorder="1" applyAlignment="1">
      <alignment horizontal="center" vertical="center" wrapText="1"/>
    </xf>
    <xf numFmtId="3" fontId="48" fillId="2" borderId="34" xfId="1" applyNumberFormat="1" applyFont="1" applyFill="1" applyBorder="1" applyAlignment="1">
      <alignment horizontal="center" vertical="center" wrapText="1"/>
    </xf>
    <xf numFmtId="3" fontId="40" fillId="2" borderId="36" xfId="1" applyNumberFormat="1" applyFont="1" applyFill="1" applyBorder="1" applyAlignment="1">
      <alignment horizontal="center" vertical="center"/>
    </xf>
    <xf numFmtId="3" fontId="48" fillId="2" borderId="36" xfId="1" applyNumberFormat="1" applyFont="1" applyFill="1" applyBorder="1" applyAlignment="1">
      <alignment horizontal="center" vertical="center" wrapText="1"/>
    </xf>
    <xf numFmtId="3" fontId="51" fillId="2" borderId="36" xfId="1" applyNumberFormat="1" applyFont="1" applyFill="1" applyBorder="1" applyAlignment="1">
      <alignment horizontal="center" vertical="center"/>
    </xf>
    <xf numFmtId="0" fontId="25" fillId="2" borderId="31" xfId="1" applyFont="1" applyFill="1" applyBorder="1" applyAlignment="1">
      <alignment horizontal="left" vertical="center" wrapText="1"/>
    </xf>
    <xf numFmtId="0" fontId="25" fillId="2" borderId="31" xfId="1" applyFont="1" applyFill="1" applyBorder="1" applyAlignment="1">
      <alignment horizontal="center" vertical="center" wrapText="1"/>
    </xf>
    <xf numFmtId="3" fontId="51" fillId="2" borderId="31" xfId="1" applyNumberFormat="1" applyFont="1" applyFill="1" applyBorder="1" applyAlignment="1">
      <alignment horizontal="center" vertical="center"/>
    </xf>
    <xf numFmtId="0" fontId="25" fillId="2" borderId="54" xfId="1" applyFont="1" applyFill="1" applyBorder="1" applyAlignment="1">
      <alignment horizontal="left" vertical="center" wrapText="1"/>
    </xf>
    <xf numFmtId="0" fontId="25" fillId="2" borderId="54" xfId="1" applyFont="1" applyFill="1" applyBorder="1" applyAlignment="1">
      <alignment horizontal="center" vertical="center" wrapText="1"/>
    </xf>
    <xf numFmtId="3" fontId="51" fillId="2" borderId="54" xfId="1" applyNumberFormat="1" applyFont="1" applyFill="1" applyBorder="1" applyAlignment="1">
      <alignment horizontal="center" vertical="center"/>
    </xf>
    <xf numFmtId="0" fontId="25" fillId="2" borderId="32" xfId="1" applyFont="1" applyFill="1" applyBorder="1" applyAlignment="1">
      <alignment horizontal="left" vertical="center" wrapText="1"/>
    </xf>
    <xf numFmtId="0" fontId="25" fillId="2" borderId="32" xfId="1" applyFont="1" applyFill="1" applyBorder="1" applyAlignment="1">
      <alignment horizontal="center" vertical="center" wrapText="1"/>
    </xf>
    <xf numFmtId="3" fontId="51" fillId="2" borderId="32" xfId="1" applyNumberFormat="1" applyFont="1" applyFill="1" applyBorder="1" applyAlignment="1">
      <alignment horizontal="center" vertical="center"/>
    </xf>
    <xf numFmtId="0" fontId="11" fillId="2" borderId="32" xfId="1" applyFont="1" applyFill="1" applyBorder="1" applyAlignment="1">
      <alignment horizontal="left" vertical="center" wrapText="1"/>
    </xf>
    <xf numFmtId="0" fontId="11" fillId="2" borderId="32" xfId="1" applyFont="1" applyFill="1" applyBorder="1" applyAlignment="1">
      <alignment horizontal="center" vertical="center" wrapText="1"/>
    </xf>
    <xf numFmtId="3" fontId="40" fillId="2" borderId="15" xfId="1" applyNumberFormat="1" applyFont="1" applyFill="1" applyBorder="1" applyAlignment="1">
      <alignment horizontal="left" vertical="center"/>
    </xf>
    <xf numFmtId="3" fontId="40" fillId="2" borderId="11" xfId="1" applyNumberFormat="1" applyFont="1" applyFill="1" applyBorder="1" applyAlignment="1">
      <alignment horizontal="center" vertical="center"/>
    </xf>
    <xf numFmtId="3" fontId="40" fillId="2" borderId="1" xfId="1" applyNumberFormat="1" applyFont="1" applyFill="1" applyBorder="1" applyAlignment="1">
      <alignment horizontal="center" vertical="center"/>
    </xf>
    <xf numFmtId="0" fontId="11" fillId="2" borderId="47" xfId="1" applyFont="1" applyFill="1" applyBorder="1" applyAlignment="1">
      <alignment horizontal="left" vertical="center" wrapText="1"/>
    </xf>
    <xf numFmtId="0" fontId="11" fillId="2" borderId="48" xfId="1" applyFont="1" applyFill="1" applyBorder="1" applyAlignment="1">
      <alignment horizontal="center" vertical="center" wrapText="1"/>
    </xf>
    <xf numFmtId="3" fontId="40" fillId="2" borderId="55" xfId="1" applyNumberFormat="1" applyFont="1" applyFill="1" applyBorder="1" applyAlignment="1">
      <alignment horizontal="center" vertical="center"/>
    </xf>
    <xf numFmtId="0" fontId="48" fillId="2" borderId="25" xfId="1" applyFont="1" applyFill="1" applyBorder="1" applyAlignment="1">
      <alignment horizontal="center" vertical="center"/>
    </xf>
    <xf numFmtId="0" fontId="40" fillId="2" borderId="25" xfId="0" applyFont="1" applyFill="1" applyBorder="1" applyAlignment="1">
      <alignment horizontal="center" vertical="center"/>
    </xf>
    <xf numFmtId="0" fontId="40" fillId="2" borderId="25" xfId="0" applyFont="1" applyFill="1" applyBorder="1"/>
    <xf numFmtId="0" fontId="48" fillId="2" borderId="25" xfId="1" applyFont="1" applyFill="1" applyBorder="1" applyAlignment="1">
      <alignment horizontal="center" vertical="center" wrapText="1"/>
    </xf>
    <xf numFmtId="3" fontId="48" fillId="2" borderId="25" xfId="1" applyNumberFormat="1" applyFont="1" applyFill="1" applyBorder="1" applyAlignment="1">
      <alignment horizontal="center" vertical="center"/>
    </xf>
    <xf numFmtId="3" fontId="50" fillId="2" borderId="47" xfId="1" applyNumberFormat="1" applyFont="1" applyFill="1" applyBorder="1" applyAlignment="1">
      <alignment horizontal="left" vertical="center"/>
    </xf>
    <xf numFmtId="3" fontId="49" fillId="2" borderId="48" xfId="1" applyNumberFormat="1" applyFont="1" applyFill="1" applyBorder="1" applyAlignment="1">
      <alignment horizontal="center" vertical="center"/>
    </xf>
    <xf numFmtId="3" fontId="49" fillId="2" borderId="55" xfId="1" applyNumberFormat="1" applyFont="1" applyFill="1" applyBorder="1" applyAlignment="1">
      <alignment horizontal="center" vertical="center"/>
    </xf>
    <xf numFmtId="3" fontId="50" fillId="2" borderId="48" xfId="1" applyNumberFormat="1" applyFont="1" applyFill="1" applyBorder="1" applyAlignment="1">
      <alignment horizontal="left" vertical="center"/>
    </xf>
    <xf numFmtId="3" fontId="50" fillId="2" borderId="48" xfId="1" applyNumberFormat="1" applyFont="1" applyFill="1" applyBorder="1" applyAlignment="1">
      <alignment horizontal="center" vertical="center"/>
    </xf>
    <xf numFmtId="3" fontId="50" fillId="2" borderId="55" xfId="1" applyNumberFormat="1" applyFont="1" applyFill="1" applyBorder="1" applyAlignment="1">
      <alignment horizontal="center" vertical="center"/>
    </xf>
    <xf numFmtId="3" fontId="50" fillId="2" borderId="57" xfId="1" applyNumberFormat="1" applyFont="1" applyFill="1" applyBorder="1" applyAlignment="1">
      <alignment horizontal="left" vertical="center"/>
    </xf>
    <xf numFmtId="3" fontId="50" fillId="2" borderId="58" xfId="1" applyNumberFormat="1" applyFont="1" applyFill="1" applyBorder="1" applyAlignment="1">
      <alignment horizontal="left" vertical="center"/>
    </xf>
    <xf numFmtId="3" fontId="50" fillId="2" borderId="58" xfId="1" applyNumberFormat="1" applyFont="1" applyFill="1" applyBorder="1" applyAlignment="1">
      <alignment horizontal="center" vertical="center"/>
    </xf>
    <xf numFmtId="3" fontId="50" fillId="2" borderId="59" xfId="1" applyNumberFormat="1" applyFont="1" applyFill="1" applyBorder="1" applyAlignment="1">
      <alignment horizontal="center" vertical="center"/>
    </xf>
    <xf numFmtId="3" fontId="40" fillId="2" borderId="1" xfId="1" applyNumberFormat="1" applyFont="1" applyFill="1" applyBorder="1" applyAlignment="1">
      <alignment horizontal="left" vertical="center"/>
    </xf>
    <xf numFmtId="3" fontId="51" fillId="2" borderId="31" xfId="1" applyNumberFormat="1" applyFont="1" applyFill="1" applyBorder="1" applyAlignment="1">
      <alignment horizontal="left" vertical="center"/>
    </xf>
    <xf numFmtId="0" fontId="49" fillId="2" borderId="34" xfId="1" applyFont="1" applyFill="1" applyBorder="1" applyAlignment="1">
      <alignment horizontal="center" vertical="center"/>
    </xf>
    <xf numFmtId="0" fontId="50" fillId="2" borderId="35" xfId="0" applyFont="1" applyFill="1" applyBorder="1" applyAlignment="1">
      <alignment horizontal="center" vertical="center"/>
    </xf>
    <xf numFmtId="3" fontId="51" fillId="2" borderId="40" xfId="1" applyNumberFormat="1" applyFont="1" applyFill="1" applyBorder="1" applyAlignment="1">
      <alignment horizontal="left" vertical="center" wrapText="1"/>
    </xf>
    <xf numFmtId="0" fontId="25" fillId="2" borderId="47" xfId="1" applyFont="1" applyFill="1" applyBorder="1" applyAlignment="1">
      <alignment horizontal="left" vertical="center" wrapText="1"/>
    </xf>
    <xf numFmtId="0" fontId="25" fillId="2" borderId="48" xfId="1" applyFont="1" applyFill="1" applyBorder="1" applyAlignment="1">
      <alignment horizontal="center" vertical="center" wrapText="1"/>
    </xf>
    <xf numFmtId="3" fontId="51" fillId="2" borderId="48" xfId="1" applyNumberFormat="1" applyFont="1" applyFill="1" applyBorder="1" applyAlignment="1">
      <alignment horizontal="center" vertical="center"/>
    </xf>
    <xf numFmtId="3" fontId="51" fillId="2" borderId="55" xfId="1" applyNumberFormat="1" applyFont="1" applyFill="1" applyBorder="1" applyAlignment="1">
      <alignment horizontal="center" vertical="center"/>
    </xf>
    <xf numFmtId="3" fontId="51" fillId="2" borderId="30" xfId="1" applyNumberFormat="1" applyFont="1" applyFill="1" applyBorder="1" applyAlignment="1">
      <alignment horizontal="center" vertical="center"/>
    </xf>
    <xf numFmtId="0" fontId="36" fillId="2" borderId="35" xfId="1" applyFont="1" applyFill="1" applyBorder="1" applyAlignment="1">
      <alignment horizontal="center" vertical="center" wrapText="1"/>
    </xf>
    <xf numFmtId="3" fontId="40" fillId="2" borderId="47" xfId="1" applyNumberFormat="1" applyFont="1" applyFill="1" applyBorder="1" applyAlignment="1">
      <alignment horizontal="left" vertical="center"/>
    </xf>
    <xf numFmtId="0" fontId="11" fillId="2" borderId="31" xfId="1" applyFont="1" applyFill="1" applyBorder="1" applyAlignment="1">
      <alignment horizontal="center" vertical="center" wrapText="1"/>
    </xf>
    <xf numFmtId="3" fontId="40" fillId="2" borderId="49" xfId="1" applyNumberFormat="1" applyFont="1" applyFill="1" applyBorder="1" applyAlignment="1">
      <alignment horizontal="center" vertical="center"/>
    </xf>
    <xf numFmtId="3" fontId="50" fillId="2" borderId="5" xfId="1" applyNumberFormat="1" applyFont="1" applyFill="1" applyBorder="1" applyAlignment="1">
      <alignment horizontal="center" vertical="center"/>
    </xf>
    <xf numFmtId="0" fontId="11" fillId="2" borderId="36" xfId="1" applyFont="1" applyFill="1" applyBorder="1" applyAlignment="1">
      <alignment horizontal="left" vertical="center" wrapText="1"/>
    </xf>
    <xf numFmtId="0" fontId="50" fillId="2" borderId="41" xfId="0" applyFont="1" applyFill="1" applyBorder="1" applyAlignment="1">
      <alignment horizontal="center" vertical="center"/>
    </xf>
    <xf numFmtId="0" fontId="40" fillId="2" borderId="31" xfId="1" applyFont="1" applyFill="1" applyBorder="1" applyAlignment="1">
      <alignment horizontal="center" vertical="center" wrapText="1"/>
    </xf>
    <xf numFmtId="3" fontId="40" fillId="2" borderId="42" xfId="1" applyNumberFormat="1" applyFont="1" applyFill="1" applyBorder="1" applyAlignment="1">
      <alignment horizontal="center" vertical="center"/>
    </xf>
    <xf numFmtId="0" fontId="50" fillId="2" borderId="47" xfId="0" applyFont="1" applyFill="1" applyBorder="1" applyAlignment="1">
      <alignment horizontal="center" vertical="center"/>
    </xf>
    <xf numFmtId="0" fontId="50" fillId="2" borderId="48" xfId="0" applyFont="1" applyFill="1" applyBorder="1" applyAlignment="1">
      <alignment horizontal="center" vertical="center"/>
    </xf>
    <xf numFmtId="0" fontId="36" fillId="2" borderId="48" xfId="1" applyFont="1" applyFill="1" applyBorder="1" applyAlignment="1">
      <alignment horizontal="center" vertical="center" wrapText="1"/>
    </xf>
    <xf numFmtId="3" fontId="40" fillId="2" borderId="49" xfId="1" applyNumberFormat="1" applyFont="1" applyFill="1" applyBorder="1" applyAlignment="1">
      <alignment horizontal="left" vertical="center"/>
    </xf>
    <xf numFmtId="3" fontId="50" fillId="2" borderId="1" xfId="1" applyNumberFormat="1" applyFont="1" applyFill="1" applyBorder="1" applyAlignment="1">
      <alignment horizontal="left" vertical="center"/>
    </xf>
    <xf numFmtId="3" fontId="40" fillId="2" borderId="51" xfId="1" applyNumberFormat="1" applyFont="1" applyFill="1" applyBorder="1" applyAlignment="1">
      <alignment horizontal="center" vertical="center"/>
    </xf>
    <xf numFmtId="0" fontId="50" fillId="2" borderId="44" xfId="0" applyFont="1" applyFill="1" applyBorder="1" applyAlignment="1">
      <alignment horizontal="center" vertical="center"/>
    </xf>
    <xf numFmtId="0" fontId="50" fillId="2" borderId="32" xfId="0" applyFont="1" applyFill="1" applyBorder="1" applyAlignment="1">
      <alignment horizontal="center" vertical="center"/>
    </xf>
    <xf numFmtId="0" fontId="36" fillId="2" borderId="32" xfId="1" applyFont="1" applyFill="1" applyBorder="1" applyAlignment="1">
      <alignment horizontal="center" vertical="center" wrapText="1"/>
    </xf>
    <xf numFmtId="3" fontId="40" fillId="2" borderId="45" xfId="1" applyNumberFormat="1" applyFont="1" applyFill="1" applyBorder="1" applyAlignment="1">
      <alignment horizontal="center" vertical="center"/>
    </xf>
    <xf numFmtId="0" fontId="36" fillId="2" borderId="31" xfId="1" applyFont="1" applyFill="1" applyBorder="1" applyAlignment="1">
      <alignment horizontal="center" vertical="center" wrapText="1"/>
    </xf>
    <xf numFmtId="3" fontId="50" fillId="2" borderId="8" xfId="1" applyNumberFormat="1" applyFont="1" applyFill="1" applyBorder="1" applyAlignment="1">
      <alignment horizontal="left" vertical="center"/>
    </xf>
    <xf numFmtId="3" fontId="40" fillId="2" borderId="52" xfId="1" applyNumberFormat="1" applyFont="1" applyFill="1" applyBorder="1" applyAlignment="1">
      <alignment horizontal="left" vertical="center"/>
    </xf>
    <xf numFmtId="3" fontId="50" fillId="2" borderId="56" xfId="1" applyNumberFormat="1" applyFont="1" applyFill="1" applyBorder="1" applyAlignment="1">
      <alignment horizontal="left" vertical="center"/>
    </xf>
    <xf numFmtId="3" fontId="50" fillId="2" borderId="3" xfId="1" applyNumberFormat="1" applyFont="1" applyFill="1" applyBorder="1" applyAlignment="1">
      <alignment horizontal="left" vertical="center"/>
    </xf>
    <xf numFmtId="0" fontId="50" fillId="2" borderId="37" xfId="0" applyFont="1" applyFill="1" applyBorder="1" applyAlignment="1">
      <alignment horizontal="center" vertical="center"/>
    </xf>
    <xf numFmtId="0" fontId="50" fillId="2" borderId="38" xfId="0" applyFont="1" applyFill="1" applyBorder="1" applyAlignment="1">
      <alignment horizontal="center" vertical="center"/>
    </xf>
    <xf numFmtId="0" fontId="36" fillId="2" borderId="38" xfId="1" applyFont="1" applyFill="1" applyBorder="1" applyAlignment="1">
      <alignment horizontal="center" vertical="center" wrapText="1"/>
    </xf>
    <xf numFmtId="3" fontId="51" fillId="2" borderId="38" xfId="1" applyNumberFormat="1" applyFont="1" applyFill="1" applyBorder="1" applyAlignment="1">
      <alignment horizontal="left" vertical="center"/>
    </xf>
    <xf numFmtId="3" fontId="51" fillId="2" borderId="38" xfId="1" applyNumberFormat="1" applyFont="1" applyFill="1" applyBorder="1" applyAlignment="1">
      <alignment horizontal="center" vertical="center"/>
    </xf>
    <xf numFmtId="3" fontId="51" fillId="2" borderId="39" xfId="1" applyNumberFormat="1" applyFont="1" applyFill="1" applyBorder="1" applyAlignment="1">
      <alignment horizontal="center" vertical="center"/>
    </xf>
    <xf numFmtId="3" fontId="48" fillId="2" borderId="45" xfId="1" applyNumberFormat="1" applyFont="1" applyFill="1" applyBorder="1" applyAlignment="1">
      <alignment horizontal="center" vertical="center" wrapText="1"/>
    </xf>
    <xf numFmtId="3" fontId="48" fillId="2" borderId="60" xfId="1" applyNumberFormat="1" applyFont="1" applyFill="1" applyBorder="1" applyAlignment="1">
      <alignment horizontal="center" vertical="center" wrapText="1"/>
    </xf>
    <xf numFmtId="3" fontId="48" fillId="2" borderId="61" xfId="1" applyNumberFormat="1" applyFont="1" applyFill="1" applyBorder="1" applyAlignment="1">
      <alignment horizontal="center" vertical="center" wrapText="1"/>
    </xf>
    <xf numFmtId="3" fontId="48" fillId="2" borderId="62" xfId="1" applyNumberFormat="1" applyFont="1" applyFill="1" applyBorder="1" applyAlignment="1">
      <alignment horizontal="center" vertical="center" wrapText="1"/>
    </xf>
    <xf numFmtId="3" fontId="48" fillId="2" borderId="63" xfId="1" applyNumberFormat="1" applyFont="1" applyFill="1" applyBorder="1" applyAlignment="1">
      <alignment horizontal="center" vertical="center" wrapText="1"/>
    </xf>
    <xf numFmtId="3" fontId="40" fillId="2" borderId="65" xfId="1" applyNumberFormat="1" applyFont="1" applyFill="1" applyBorder="1" applyAlignment="1">
      <alignment horizontal="center" vertical="center"/>
    </xf>
    <xf numFmtId="3" fontId="48" fillId="2" borderId="66" xfId="1" applyNumberFormat="1" applyFont="1" applyFill="1" applyBorder="1" applyAlignment="1">
      <alignment horizontal="center" vertical="center" wrapText="1"/>
    </xf>
    <xf numFmtId="3" fontId="48" fillId="2" borderId="65" xfId="1" applyNumberFormat="1" applyFont="1" applyFill="1" applyBorder="1" applyAlignment="1">
      <alignment horizontal="center" vertical="center" wrapText="1"/>
    </xf>
    <xf numFmtId="3" fontId="40" fillId="2" borderId="66" xfId="1" applyNumberFormat="1" applyFont="1" applyFill="1" applyBorder="1" applyAlignment="1">
      <alignment horizontal="left" vertical="center" wrapText="1"/>
    </xf>
    <xf numFmtId="0" fontId="25" fillId="2" borderId="66" xfId="1" applyFont="1" applyFill="1" applyBorder="1" applyAlignment="1">
      <alignment horizontal="left" vertical="center" wrapText="1"/>
    </xf>
    <xf numFmtId="0" fontId="25" fillId="2" borderId="65" xfId="1" applyFont="1" applyFill="1" applyBorder="1" applyAlignment="1">
      <alignment horizontal="center" vertical="center" wrapText="1"/>
    </xf>
    <xf numFmtId="3" fontId="51" fillId="2" borderId="65" xfId="1" applyNumberFormat="1" applyFont="1" applyFill="1" applyBorder="1" applyAlignment="1">
      <alignment horizontal="center" vertical="center"/>
    </xf>
    <xf numFmtId="3" fontId="51" fillId="2" borderId="66" xfId="1" applyNumberFormat="1" applyFont="1" applyFill="1" applyBorder="1" applyAlignment="1">
      <alignment horizontal="left" vertical="center" wrapText="1"/>
    </xf>
    <xf numFmtId="3" fontId="40" fillId="2" borderId="64" xfId="1" applyNumberFormat="1" applyFont="1" applyFill="1" applyBorder="1" applyAlignment="1">
      <alignment horizontal="left" vertical="center" wrapText="1"/>
    </xf>
    <xf numFmtId="0" fontId="11" fillId="2" borderId="65" xfId="1" applyFont="1" applyFill="1" applyBorder="1" applyAlignment="1">
      <alignment horizontal="center" vertical="center" wrapText="1"/>
    </xf>
    <xf numFmtId="3" fontId="40" fillId="2" borderId="67" xfId="1" applyNumberFormat="1" applyFont="1" applyFill="1" applyBorder="1" applyAlignment="1">
      <alignment horizontal="left" vertical="center" wrapText="1"/>
    </xf>
    <xf numFmtId="0" fontId="11" fillId="2" borderId="68" xfId="1" applyFont="1" applyFill="1" applyBorder="1" applyAlignment="1">
      <alignment horizontal="left" vertical="center" wrapText="1"/>
    </xf>
    <xf numFmtId="0" fontId="11" fillId="2" borderId="68" xfId="1" applyFont="1" applyFill="1" applyBorder="1" applyAlignment="1">
      <alignment horizontal="center" vertical="center" wrapText="1"/>
    </xf>
    <xf numFmtId="3" fontId="40" fillId="2" borderId="68" xfId="1" applyNumberFormat="1" applyFont="1" applyFill="1" applyBorder="1" applyAlignment="1">
      <alignment horizontal="center" vertical="center"/>
    </xf>
    <xf numFmtId="3" fontId="40" fillId="2" borderId="69" xfId="1" applyNumberFormat="1" applyFont="1" applyFill="1" applyBorder="1" applyAlignment="1">
      <alignment horizontal="center" vertical="center"/>
    </xf>
    <xf numFmtId="3" fontId="40" fillId="2" borderId="64" xfId="1" applyNumberFormat="1" applyFont="1" applyFill="1" applyBorder="1" applyAlignment="1">
      <alignment horizontal="center" vertical="center"/>
    </xf>
    <xf numFmtId="3" fontId="53" fillId="5" borderId="29" xfId="1" applyNumberFormat="1" applyFont="1" applyFill="1" applyBorder="1" applyAlignment="1">
      <alignment horizontal="left" vertical="center"/>
    </xf>
    <xf numFmtId="3" fontId="49" fillId="5" borderId="40" xfId="1" applyNumberFormat="1" applyFont="1" applyFill="1" applyBorder="1" applyAlignment="1">
      <alignment horizontal="left" vertical="center"/>
    </xf>
    <xf numFmtId="0" fontId="9" fillId="0" borderId="0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1" fillId="2" borderId="0" xfId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4" fillId="0" borderId="19" xfId="0" applyFont="1" applyBorder="1" applyAlignment="1">
      <alignment horizontal="center"/>
    </xf>
    <xf numFmtId="0" fontId="36" fillId="2" borderId="0" xfId="1" applyFont="1" applyFill="1" applyBorder="1" applyAlignment="1">
      <alignment horizontal="center" vertical="center" wrapText="1"/>
    </xf>
    <xf numFmtId="3" fontId="40" fillId="2" borderId="0" xfId="1" applyNumberFormat="1" applyFont="1" applyFill="1" applyBorder="1" applyAlignment="1">
      <alignment horizontal="center" vertical="center"/>
    </xf>
    <xf numFmtId="0" fontId="18" fillId="0" borderId="1" xfId="3" applyFont="1" applyFill="1" applyBorder="1" applyAlignment="1">
      <alignment horizontal="center" vertical="center"/>
    </xf>
    <xf numFmtId="0" fontId="13" fillId="2" borderId="15" xfId="2" applyFont="1" applyFill="1" applyBorder="1" applyAlignment="1">
      <alignment horizontal="center" vertical="center" wrapText="1"/>
    </xf>
    <xf numFmtId="0" fontId="13" fillId="2" borderId="21" xfId="2" applyFont="1" applyFill="1" applyBorder="1" applyAlignment="1">
      <alignment horizontal="center" vertical="center" wrapText="1"/>
    </xf>
    <xf numFmtId="0" fontId="13" fillId="2" borderId="11" xfId="2" applyFont="1" applyFill="1" applyBorder="1" applyAlignment="1">
      <alignment horizontal="center" vertical="center" wrapText="1"/>
    </xf>
    <xf numFmtId="0" fontId="11" fillId="10" borderId="15" xfId="2" applyFont="1" applyFill="1" applyBorder="1" applyAlignment="1">
      <alignment horizontal="center" vertical="center"/>
    </xf>
    <xf numFmtId="0" fontId="11" fillId="10" borderId="21" xfId="2" applyFont="1" applyFill="1" applyBorder="1" applyAlignment="1">
      <alignment horizontal="center" vertical="center"/>
    </xf>
    <xf numFmtId="0" fontId="11" fillId="10" borderId="11" xfId="2" applyFont="1" applyFill="1" applyBorder="1" applyAlignment="1">
      <alignment horizontal="center" vertical="center"/>
    </xf>
    <xf numFmtId="0" fontId="11" fillId="10" borderId="15" xfId="2" applyFont="1" applyFill="1" applyBorder="1" applyAlignment="1">
      <alignment horizontal="center" vertical="center" wrapText="1"/>
    </xf>
    <xf numFmtId="0" fontId="11" fillId="10" borderId="21" xfId="2" applyFont="1" applyFill="1" applyBorder="1" applyAlignment="1">
      <alignment horizontal="center" vertical="center" wrapText="1"/>
    </xf>
    <xf numFmtId="0" fontId="11" fillId="10" borderId="11" xfId="2" applyFont="1" applyFill="1" applyBorder="1" applyAlignment="1">
      <alignment horizontal="center" vertical="center" wrapText="1"/>
    </xf>
    <xf numFmtId="0" fontId="11" fillId="9" borderId="15" xfId="2" applyFont="1" applyFill="1" applyBorder="1" applyAlignment="1">
      <alignment horizontal="center" vertical="center"/>
    </xf>
    <xf numFmtId="0" fontId="11" fillId="9" borderId="11" xfId="2" applyFont="1" applyFill="1" applyBorder="1" applyAlignment="1">
      <alignment horizontal="center" vertical="center"/>
    </xf>
    <xf numFmtId="0" fontId="11" fillId="9" borderId="15" xfId="2" applyFont="1" applyFill="1" applyBorder="1" applyAlignment="1">
      <alignment horizontal="center" vertical="top" wrapText="1"/>
    </xf>
    <xf numFmtId="0" fontId="11" fillId="9" borderId="11" xfId="2" applyFont="1" applyFill="1" applyBorder="1" applyAlignment="1">
      <alignment horizontal="center" vertical="top" wrapText="1"/>
    </xf>
    <xf numFmtId="0" fontId="13" fillId="0" borderId="23" xfId="2" applyFont="1" applyBorder="1" applyAlignment="1">
      <alignment horizontal="center" vertical="center"/>
    </xf>
    <xf numFmtId="0" fontId="13" fillId="2" borderId="22" xfId="2" applyFont="1" applyFill="1" applyBorder="1" applyAlignment="1">
      <alignment horizontal="center" vertical="center" textRotation="90"/>
    </xf>
    <xf numFmtId="0" fontId="13" fillId="2" borderId="20" xfId="2" applyFont="1" applyFill="1" applyBorder="1" applyAlignment="1">
      <alignment horizontal="center" vertical="center" textRotation="90"/>
    </xf>
    <xf numFmtId="0" fontId="13" fillId="2" borderId="22" xfId="2" applyFont="1" applyFill="1" applyBorder="1" applyAlignment="1">
      <alignment horizontal="center" vertical="center" wrapText="1"/>
    </xf>
    <xf numFmtId="0" fontId="13" fillId="2" borderId="20" xfId="2" applyFont="1" applyFill="1" applyBorder="1" applyAlignment="1">
      <alignment horizontal="center" vertical="center" wrapText="1"/>
    </xf>
    <xf numFmtId="0" fontId="13" fillId="2" borderId="15" xfId="2" applyFont="1" applyFill="1" applyBorder="1" applyAlignment="1">
      <alignment horizontal="center" vertical="center"/>
    </xf>
    <xf numFmtId="0" fontId="13" fillId="2" borderId="21" xfId="2" applyFont="1" applyFill="1" applyBorder="1" applyAlignment="1">
      <alignment horizontal="center" vertical="center"/>
    </xf>
    <xf numFmtId="0" fontId="13" fillId="2" borderId="11" xfId="2" applyFont="1" applyFill="1" applyBorder="1" applyAlignment="1">
      <alignment horizontal="center" vertical="center"/>
    </xf>
    <xf numFmtId="0" fontId="27" fillId="2" borderId="15" xfId="0" applyFont="1" applyFill="1" applyBorder="1" applyAlignment="1">
      <alignment horizontal="center" vertical="center" wrapText="1"/>
    </xf>
    <xf numFmtId="0" fontId="27" fillId="2" borderId="21" xfId="0" applyFont="1" applyFill="1" applyBorder="1" applyAlignment="1">
      <alignment horizontal="center" vertical="center" wrapText="1"/>
    </xf>
    <xf numFmtId="0" fontId="27" fillId="2" borderId="11" xfId="0" applyFont="1" applyFill="1" applyBorder="1" applyAlignment="1">
      <alignment horizontal="center" vertical="center" wrapText="1"/>
    </xf>
    <xf numFmtId="0" fontId="32" fillId="2" borderId="15" xfId="0" applyFont="1" applyFill="1" applyBorder="1" applyAlignment="1">
      <alignment horizontal="center" vertical="center" wrapText="1"/>
    </xf>
    <xf numFmtId="0" fontId="32" fillId="2" borderId="21" xfId="0" applyFont="1" applyFill="1" applyBorder="1" applyAlignment="1">
      <alignment horizontal="center" vertical="center" wrapText="1"/>
    </xf>
    <xf numFmtId="0" fontId="32" fillId="2" borderId="11" xfId="0" applyFont="1" applyFill="1" applyBorder="1" applyAlignment="1">
      <alignment horizontal="center" vertical="center" wrapText="1"/>
    </xf>
    <xf numFmtId="0" fontId="11" fillId="24" borderId="15" xfId="0" applyFont="1" applyFill="1" applyBorder="1" applyAlignment="1">
      <alignment horizontal="center" vertical="center" wrapText="1"/>
    </xf>
    <xf numFmtId="0" fontId="11" fillId="24" borderId="21" xfId="0" applyFont="1" applyFill="1" applyBorder="1" applyAlignment="1">
      <alignment horizontal="center" vertical="center" wrapText="1"/>
    </xf>
    <xf numFmtId="0" fontId="11" fillId="24" borderId="11" xfId="0" applyFont="1" applyFill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3" xfId="0" applyFont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29" fillId="2" borderId="15" xfId="0" applyFont="1" applyFill="1" applyBorder="1" applyAlignment="1">
      <alignment horizontal="center" vertical="center" wrapText="1"/>
    </xf>
    <xf numFmtId="0" fontId="29" fillId="2" borderId="21" xfId="0" applyFont="1" applyFill="1" applyBorder="1" applyAlignment="1">
      <alignment horizontal="center" vertical="center" wrapText="1"/>
    </xf>
    <xf numFmtId="0" fontId="29" fillId="2" borderId="11" xfId="0" applyFont="1" applyFill="1" applyBorder="1" applyAlignment="1">
      <alignment horizontal="center" vertical="center" wrapText="1"/>
    </xf>
    <xf numFmtId="0" fontId="29" fillId="24" borderId="15" xfId="0" applyFont="1" applyFill="1" applyBorder="1" applyAlignment="1">
      <alignment horizontal="center" vertical="center" wrapText="1"/>
    </xf>
    <xf numFmtId="0" fontId="29" fillId="24" borderId="21" xfId="0" applyFont="1" applyFill="1" applyBorder="1" applyAlignment="1">
      <alignment horizontal="center" vertical="center" wrapText="1"/>
    </xf>
    <xf numFmtId="0" fontId="29" fillId="24" borderId="11" xfId="0" applyFont="1" applyFill="1" applyBorder="1" applyAlignment="1">
      <alignment horizontal="center" vertical="center" wrapText="1"/>
    </xf>
    <xf numFmtId="0" fontId="36" fillId="0" borderId="23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27" fillId="24" borderId="1" xfId="0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vertical="center" wrapText="1"/>
    </xf>
    <xf numFmtId="0" fontId="27" fillId="5" borderId="21" xfId="0" applyFont="1" applyFill="1" applyBorder="1" applyAlignment="1">
      <alignment horizontal="center" vertical="center" wrapText="1"/>
    </xf>
    <xf numFmtId="0" fontId="27" fillId="5" borderId="11" xfId="0" applyFont="1" applyFill="1" applyBorder="1" applyAlignment="1">
      <alignment horizontal="center" vertical="center" wrapText="1"/>
    </xf>
    <xf numFmtId="0" fontId="32" fillId="24" borderId="1" xfId="0" applyFont="1" applyFill="1" applyBorder="1" applyAlignment="1">
      <alignment horizontal="center" vertical="center" wrapText="1"/>
    </xf>
    <xf numFmtId="0" fontId="25" fillId="2" borderId="15" xfId="0" applyFont="1" applyFill="1" applyBorder="1" applyAlignment="1">
      <alignment horizontal="center" vertical="center" wrapText="1"/>
    </xf>
    <xf numFmtId="0" fontId="25" fillId="2" borderId="21" xfId="0" applyFont="1" applyFill="1" applyBorder="1" applyAlignment="1">
      <alignment horizontal="center" vertical="center" wrapText="1"/>
    </xf>
    <xf numFmtId="0" fontId="25" fillId="2" borderId="11" xfId="0" applyFont="1" applyFill="1" applyBorder="1" applyAlignment="1">
      <alignment horizontal="center" vertical="center" wrapText="1"/>
    </xf>
    <xf numFmtId="0" fontId="13" fillId="2" borderId="26" xfId="0" applyNumberFormat="1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horizontal="center" vertical="center" wrapText="1"/>
    </xf>
    <xf numFmtId="0" fontId="11" fillId="5" borderId="21" xfId="0" applyFont="1" applyFill="1" applyBorder="1" applyAlignment="1">
      <alignment horizontal="center" vertical="center" wrapText="1"/>
    </xf>
    <xf numFmtId="0" fontId="11" fillId="5" borderId="11" xfId="0" applyFont="1" applyFill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center" vertical="center" wrapText="1"/>
    </xf>
  </cellXfs>
  <cellStyles count="5">
    <cellStyle name="Comma 2" xfId="4"/>
    <cellStyle name="Normal" xfId="0" builtinId="0"/>
    <cellStyle name="Normal 2" xfId="1"/>
    <cellStyle name="Normal 3" xfId="2"/>
    <cellStyle name="Normal 4" xfId="3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84</xdr:col>
      <xdr:colOff>381000</xdr:colOff>
      <xdr:row>352</xdr:row>
      <xdr:rowOff>190500</xdr:rowOff>
    </xdr:from>
    <xdr:ext cx="76200" cy="20002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51587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276225</xdr:colOff>
      <xdr:row>352</xdr:row>
      <xdr:rowOff>152400</xdr:rowOff>
    </xdr:from>
    <xdr:ext cx="76200" cy="200025"/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545306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400050</xdr:colOff>
      <xdr:row>353</xdr:row>
      <xdr:rowOff>28575</xdr:rowOff>
    </xdr:from>
    <xdr:ext cx="76200" cy="200025"/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57702450" y="57188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219075</xdr:colOff>
      <xdr:row>352</xdr:row>
      <xdr:rowOff>114300</xdr:rowOff>
    </xdr:from>
    <xdr:ext cx="76200" cy="200025"/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61179075" y="5711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476250</xdr:colOff>
      <xdr:row>352</xdr:row>
      <xdr:rowOff>38100</xdr:rowOff>
    </xdr:from>
    <xdr:ext cx="76200" cy="200025"/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58388250" y="57035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2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24" name="Text Box 2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2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0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" name="Text Box 4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6" name="Text Box 3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0</xdr:colOff>
      <xdr:row>352</xdr:row>
      <xdr:rowOff>190500</xdr:rowOff>
    </xdr:from>
    <xdr:ext cx="76200" cy="200025"/>
    <xdr:sp macro="" textlink="">
      <xdr:nvSpPr>
        <xdr:cNvPr id="39" name="Text Box 3"/>
        <xdr:cNvSpPr txBox="1">
          <a:spLocks noChangeArrowheads="1"/>
        </xdr:cNvSpPr>
      </xdr:nvSpPr>
      <xdr:spPr bwMode="auto">
        <a:xfrm>
          <a:off x="54254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0</xdr:colOff>
      <xdr:row>352</xdr:row>
      <xdr:rowOff>190500</xdr:rowOff>
    </xdr:from>
    <xdr:ext cx="76200" cy="200025"/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54254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0</xdr:colOff>
      <xdr:row>352</xdr:row>
      <xdr:rowOff>190500</xdr:rowOff>
    </xdr:from>
    <xdr:ext cx="76200" cy="200025"/>
    <xdr:sp macro="" textlink="">
      <xdr:nvSpPr>
        <xdr:cNvPr id="41" name="Text Box 1"/>
        <xdr:cNvSpPr txBox="1">
          <a:spLocks noChangeArrowheads="1"/>
        </xdr:cNvSpPr>
      </xdr:nvSpPr>
      <xdr:spPr bwMode="auto">
        <a:xfrm>
          <a:off x="54254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2" name="Text Box 3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5" name="Text Box 3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6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48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2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" name="Text Box 4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8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1" name="Text Box 4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2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5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6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361950</xdr:colOff>
      <xdr:row>352</xdr:row>
      <xdr:rowOff>219075</xdr:rowOff>
    </xdr:from>
    <xdr:ext cx="76200" cy="200025"/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558355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9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0</xdr:colOff>
      <xdr:row>352</xdr:row>
      <xdr:rowOff>190500</xdr:rowOff>
    </xdr:from>
    <xdr:ext cx="76200" cy="200025"/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54254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0</xdr:colOff>
      <xdr:row>352</xdr:row>
      <xdr:rowOff>190500</xdr:rowOff>
    </xdr:from>
    <xdr:ext cx="76200" cy="200025"/>
    <xdr:sp macro="" textlink="">
      <xdr:nvSpPr>
        <xdr:cNvPr id="73" name="Text Box 1"/>
        <xdr:cNvSpPr txBox="1">
          <a:spLocks noChangeArrowheads="1"/>
        </xdr:cNvSpPr>
      </xdr:nvSpPr>
      <xdr:spPr bwMode="auto">
        <a:xfrm>
          <a:off x="54254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504825</xdr:colOff>
      <xdr:row>352</xdr:row>
      <xdr:rowOff>104775</xdr:rowOff>
    </xdr:from>
    <xdr:ext cx="76200" cy="200025"/>
    <xdr:sp macro="" textlink="">
      <xdr:nvSpPr>
        <xdr:cNvPr id="81" name="Text Box 6"/>
        <xdr:cNvSpPr txBox="1">
          <a:spLocks noChangeArrowheads="1"/>
        </xdr:cNvSpPr>
      </xdr:nvSpPr>
      <xdr:spPr bwMode="auto">
        <a:xfrm>
          <a:off x="58416825" y="57102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495300</xdr:colOff>
      <xdr:row>352</xdr:row>
      <xdr:rowOff>190500</xdr:rowOff>
    </xdr:from>
    <xdr:ext cx="76200" cy="200025"/>
    <xdr:sp macro="" textlink="">
      <xdr:nvSpPr>
        <xdr:cNvPr id="82" name="Text Box 2"/>
        <xdr:cNvSpPr txBox="1">
          <a:spLocks noChangeArrowheads="1"/>
        </xdr:cNvSpPr>
      </xdr:nvSpPr>
      <xdr:spPr bwMode="auto">
        <a:xfrm>
          <a:off x="571881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266700</xdr:colOff>
      <xdr:row>352</xdr:row>
      <xdr:rowOff>152400</xdr:rowOff>
    </xdr:from>
    <xdr:ext cx="76200" cy="200025"/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587883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" name="Text Box 6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5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2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09" name="Text Box 6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11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16" name="Text Box 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19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2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2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3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0" name="Text Box 6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3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4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" name="Text Box 8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" name="Text Box 1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3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5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0" name="Text Box 8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1" name="Text Box 1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2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5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6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69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70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72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76" name="Text Box 10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77" name="Text Box 1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78" name="Text Box 1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79" name="Text Box 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8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8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82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18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438150</xdr:colOff>
      <xdr:row>352</xdr:row>
      <xdr:rowOff>142875</xdr:rowOff>
    </xdr:from>
    <xdr:ext cx="76200" cy="200025"/>
    <xdr:sp macro="" textlink="">
      <xdr:nvSpPr>
        <xdr:cNvPr id="186" name="Text Box 14"/>
        <xdr:cNvSpPr txBox="1">
          <a:spLocks noChangeArrowheads="1"/>
        </xdr:cNvSpPr>
      </xdr:nvSpPr>
      <xdr:spPr bwMode="auto">
        <a:xfrm>
          <a:off x="61398150" y="57140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87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8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0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4" name="Text Box 10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5" name="Text Box 1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6" name="Text Box 1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7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19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0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04" name="Text Box 5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08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1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2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5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6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8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2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27" name="Text Box 5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28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2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1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2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4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8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1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2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5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6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0" name="Text Box 5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1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4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7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8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5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4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8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7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3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7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7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0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7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91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9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9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2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96" name="Text Box 5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9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0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3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7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8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0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0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19" name="Text Box 5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3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4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6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0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3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4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7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8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3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2" name="Text Box 5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6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49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6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5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60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65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6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6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2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79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3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152400</xdr:rowOff>
    </xdr:from>
    <xdr:ext cx="76200" cy="200025"/>
    <xdr:sp macro="" textlink="">
      <xdr:nvSpPr>
        <xdr:cNvPr id="408" name="Text Box 2"/>
        <xdr:cNvSpPr txBox="1">
          <a:spLocks noChangeArrowheads="1"/>
        </xdr:cNvSpPr>
      </xdr:nvSpPr>
      <xdr:spPr bwMode="auto">
        <a:xfrm>
          <a:off x="548640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409" name="Text Box 3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10" name="Text Box 4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412" name="Text Box 2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14" name="Text Box 2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20" name="Text Box 3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23" name="Text Box 3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24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25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26" name="Text Box 3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42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3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4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43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276225</xdr:colOff>
      <xdr:row>352</xdr:row>
      <xdr:rowOff>152400</xdr:rowOff>
    </xdr:from>
    <xdr:ext cx="76200" cy="200025"/>
    <xdr:sp macro="" textlink="">
      <xdr:nvSpPr>
        <xdr:cNvPr id="444" name="Text Box 2"/>
        <xdr:cNvSpPr txBox="1">
          <a:spLocks noChangeArrowheads="1"/>
        </xdr:cNvSpPr>
      </xdr:nvSpPr>
      <xdr:spPr bwMode="auto">
        <a:xfrm>
          <a:off x="55140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45" name="Text Box 3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46" name="Text Box 4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47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48" name="Text Box 2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4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0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5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6" name="Text Box 3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59" name="Text Box 3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60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6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62" name="Text Box 3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6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67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69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7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473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75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7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7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80" name="Text Box 3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86" name="Text Box 3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9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93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9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276225</xdr:colOff>
      <xdr:row>352</xdr:row>
      <xdr:rowOff>152400</xdr:rowOff>
    </xdr:from>
    <xdr:ext cx="76200" cy="200025"/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557498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498" name="Text Box 3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499" name="Text Box 4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323850</xdr:colOff>
      <xdr:row>352</xdr:row>
      <xdr:rowOff>200025</xdr:rowOff>
    </xdr:from>
    <xdr:ext cx="76200" cy="200025"/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564070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06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0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" name="Text Box 3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10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466725</xdr:colOff>
      <xdr:row>352</xdr:row>
      <xdr:rowOff>219075</xdr:rowOff>
    </xdr:from>
    <xdr:ext cx="76200" cy="200025"/>
    <xdr:sp macro="" textlink="">
      <xdr:nvSpPr>
        <xdr:cNvPr id="512" name="Text Box 3"/>
        <xdr:cNvSpPr txBox="1">
          <a:spLocks noChangeArrowheads="1"/>
        </xdr:cNvSpPr>
      </xdr:nvSpPr>
      <xdr:spPr bwMode="auto">
        <a:xfrm>
          <a:off x="5594032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190500</xdr:colOff>
      <xdr:row>352</xdr:row>
      <xdr:rowOff>180975</xdr:rowOff>
    </xdr:from>
    <xdr:ext cx="76200" cy="200025"/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568833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285750</xdr:colOff>
      <xdr:row>352</xdr:row>
      <xdr:rowOff>133350</xdr:rowOff>
    </xdr:from>
    <xdr:ext cx="76200" cy="200025"/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55759350" y="57130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5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6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1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723900</xdr:colOff>
      <xdr:row>352</xdr:row>
      <xdr:rowOff>190500</xdr:rowOff>
    </xdr:from>
    <xdr:ext cx="76200" cy="200025"/>
    <xdr:sp macro="" textlink="">
      <xdr:nvSpPr>
        <xdr:cNvPr id="52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609600</xdr:colOff>
      <xdr:row>352</xdr:row>
      <xdr:rowOff>200025</xdr:rowOff>
    </xdr:from>
    <xdr:ext cx="76200" cy="200025"/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2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33" name="Text Box 3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34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3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6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39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0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0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5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276225</xdr:colOff>
      <xdr:row>352</xdr:row>
      <xdr:rowOff>152400</xdr:rowOff>
    </xdr:from>
    <xdr:ext cx="76200" cy="200025"/>
    <xdr:sp macro="" textlink="">
      <xdr:nvSpPr>
        <xdr:cNvPr id="556" name="Text Box 2"/>
        <xdr:cNvSpPr txBox="1">
          <a:spLocks noChangeArrowheads="1"/>
        </xdr:cNvSpPr>
      </xdr:nvSpPr>
      <xdr:spPr bwMode="auto">
        <a:xfrm>
          <a:off x="563594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57" name="Text Box 3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58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104775</xdr:colOff>
      <xdr:row>352</xdr:row>
      <xdr:rowOff>228600</xdr:rowOff>
    </xdr:from>
    <xdr:ext cx="76200" cy="200025"/>
    <xdr:sp macro="" textlink="">
      <xdr:nvSpPr>
        <xdr:cNvPr id="559" name="Text Box 1"/>
        <xdr:cNvSpPr txBox="1">
          <a:spLocks noChangeArrowheads="1"/>
        </xdr:cNvSpPr>
      </xdr:nvSpPr>
      <xdr:spPr bwMode="auto">
        <a:xfrm>
          <a:off x="56187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60" name="Text Box 2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6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62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68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495300</xdr:colOff>
      <xdr:row>352</xdr:row>
      <xdr:rowOff>133350</xdr:rowOff>
    </xdr:from>
    <xdr:ext cx="76200" cy="200025"/>
    <xdr:sp macro="" textlink="">
      <xdr:nvSpPr>
        <xdr:cNvPr id="571" name="Text Box 3"/>
        <xdr:cNvSpPr txBox="1">
          <a:spLocks noChangeArrowheads="1"/>
        </xdr:cNvSpPr>
      </xdr:nvSpPr>
      <xdr:spPr bwMode="auto">
        <a:xfrm>
          <a:off x="55968900" y="57130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285750</xdr:colOff>
      <xdr:row>352</xdr:row>
      <xdr:rowOff>200025</xdr:rowOff>
    </xdr:from>
    <xdr:ext cx="76200" cy="200025"/>
    <xdr:sp macro="" textlink="">
      <xdr:nvSpPr>
        <xdr:cNvPr id="572" name="Text Box 2"/>
        <xdr:cNvSpPr txBox="1">
          <a:spLocks noChangeArrowheads="1"/>
        </xdr:cNvSpPr>
      </xdr:nvSpPr>
      <xdr:spPr bwMode="auto">
        <a:xfrm>
          <a:off x="563689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447675</xdr:colOff>
      <xdr:row>352</xdr:row>
      <xdr:rowOff>200025</xdr:rowOff>
    </xdr:from>
    <xdr:ext cx="76200" cy="200025"/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565308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74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7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7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266700</xdr:colOff>
      <xdr:row>352</xdr:row>
      <xdr:rowOff>200025</xdr:rowOff>
    </xdr:from>
    <xdr:ext cx="76200" cy="200025"/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563499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552450</xdr:colOff>
      <xdr:row>352</xdr:row>
      <xdr:rowOff>190500</xdr:rowOff>
    </xdr:from>
    <xdr:ext cx="76200" cy="200025"/>
    <xdr:sp macro="" textlink="">
      <xdr:nvSpPr>
        <xdr:cNvPr id="581" name="Text Box 1"/>
        <xdr:cNvSpPr txBox="1">
          <a:spLocks noChangeArrowheads="1"/>
        </xdr:cNvSpPr>
      </xdr:nvSpPr>
      <xdr:spPr bwMode="auto">
        <a:xfrm>
          <a:off x="584644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8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92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8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0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0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09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10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1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1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615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409575</xdr:colOff>
      <xdr:row>352</xdr:row>
      <xdr:rowOff>190500</xdr:rowOff>
    </xdr:from>
    <xdr:ext cx="76200" cy="200025"/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52835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17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409575</xdr:colOff>
      <xdr:row>352</xdr:row>
      <xdr:rowOff>190500</xdr:rowOff>
    </xdr:from>
    <xdr:ext cx="76200" cy="200025"/>
    <xdr:sp macro="" textlink="">
      <xdr:nvSpPr>
        <xdr:cNvPr id="619" name="Text Box 1"/>
        <xdr:cNvSpPr txBox="1">
          <a:spLocks noChangeArrowheads="1"/>
        </xdr:cNvSpPr>
      </xdr:nvSpPr>
      <xdr:spPr bwMode="auto">
        <a:xfrm>
          <a:off x="53444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2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409575</xdr:colOff>
      <xdr:row>352</xdr:row>
      <xdr:rowOff>190500</xdr:rowOff>
    </xdr:from>
    <xdr:ext cx="76200" cy="200025"/>
    <xdr:sp macro="" textlink="">
      <xdr:nvSpPr>
        <xdr:cNvPr id="623" name="Text Box 1"/>
        <xdr:cNvSpPr txBox="1">
          <a:spLocks noChangeArrowheads="1"/>
        </xdr:cNvSpPr>
      </xdr:nvSpPr>
      <xdr:spPr bwMode="auto">
        <a:xfrm>
          <a:off x="54663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2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27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29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409575</xdr:colOff>
      <xdr:row>352</xdr:row>
      <xdr:rowOff>190500</xdr:rowOff>
    </xdr:from>
    <xdr:ext cx="76200" cy="200025"/>
    <xdr:sp macro="" textlink="">
      <xdr:nvSpPr>
        <xdr:cNvPr id="631" name="Text Box 1"/>
        <xdr:cNvSpPr txBox="1">
          <a:spLocks noChangeArrowheads="1"/>
        </xdr:cNvSpPr>
      </xdr:nvSpPr>
      <xdr:spPr bwMode="auto">
        <a:xfrm>
          <a:off x="55273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33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409575</xdr:colOff>
      <xdr:row>352</xdr:row>
      <xdr:rowOff>190500</xdr:rowOff>
    </xdr:from>
    <xdr:ext cx="76200" cy="200025"/>
    <xdr:sp macro="" textlink="">
      <xdr:nvSpPr>
        <xdr:cNvPr id="635" name="Text Box 1"/>
        <xdr:cNvSpPr txBox="1">
          <a:spLocks noChangeArrowheads="1"/>
        </xdr:cNvSpPr>
      </xdr:nvSpPr>
      <xdr:spPr bwMode="auto">
        <a:xfrm>
          <a:off x="55883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3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409575</xdr:colOff>
      <xdr:row>352</xdr:row>
      <xdr:rowOff>190500</xdr:rowOff>
    </xdr:from>
    <xdr:ext cx="76200" cy="200025"/>
    <xdr:sp macro="" textlink="">
      <xdr:nvSpPr>
        <xdr:cNvPr id="639" name="Text Box 1"/>
        <xdr:cNvSpPr txBox="1">
          <a:spLocks noChangeArrowheads="1"/>
        </xdr:cNvSpPr>
      </xdr:nvSpPr>
      <xdr:spPr bwMode="auto">
        <a:xfrm>
          <a:off x="56492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4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4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5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53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55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57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5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6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67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669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7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7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7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77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8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68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9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9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9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9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0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0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1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13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1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17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2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3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3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3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3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4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4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5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75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7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5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61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63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65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0</xdr:colOff>
      <xdr:row>352</xdr:row>
      <xdr:rowOff>190500</xdr:rowOff>
    </xdr:from>
    <xdr:ext cx="76200" cy="200025"/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54864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133350</xdr:colOff>
      <xdr:row>352</xdr:row>
      <xdr:rowOff>76200</xdr:rowOff>
    </xdr:from>
    <xdr:ext cx="76200" cy="200025"/>
    <xdr:sp macro="" textlink="">
      <xdr:nvSpPr>
        <xdr:cNvPr id="767" name="Text Box 1"/>
        <xdr:cNvSpPr txBox="1">
          <a:spLocks noChangeArrowheads="1"/>
        </xdr:cNvSpPr>
      </xdr:nvSpPr>
      <xdr:spPr bwMode="auto">
        <a:xfrm>
          <a:off x="58045350" y="570738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6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7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73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7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7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7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78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8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8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78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88" name="Text Box 6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1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2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5" name="Text Box 5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6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799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0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2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6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09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0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3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4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1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438150</xdr:colOff>
      <xdr:row>352</xdr:row>
      <xdr:rowOff>200025</xdr:rowOff>
    </xdr:from>
    <xdr:ext cx="76200" cy="200025"/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58959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22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104775</xdr:colOff>
      <xdr:row>352</xdr:row>
      <xdr:rowOff>228600</xdr:rowOff>
    </xdr:from>
    <xdr:ext cx="76200" cy="200025"/>
    <xdr:sp macro="" textlink="">
      <xdr:nvSpPr>
        <xdr:cNvPr id="823" name="Text Box 1"/>
        <xdr:cNvSpPr txBox="1">
          <a:spLocks noChangeArrowheads="1"/>
        </xdr:cNvSpPr>
      </xdr:nvSpPr>
      <xdr:spPr bwMode="auto">
        <a:xfrm>
          <a:off x="56797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24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2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285750</xdr:colOff>
      <xdr:row>352</xdr:row>
      <xdr:rowOff>200025</xdr:rowOff>
    </xdr:from>
    <xdr:ext cx="76200" cy="200025"/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569785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447675</xdr:colOff>
      <xdr:row>352</xdr:row>
      <xdr:rowOff>200025</xdr:rowOff>
    </xdr:from>
    <xdr:ext cx="76200" cy="200025"/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571404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29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0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266700</xdr:colOff>
      <xdr:row>352</xdr:row>
      <xdr:rowOff>200025</xdr:rowOff>
    </xdr:from>
    <xdr:ext cx="76200" cy="200025"/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569595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8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3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1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2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49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0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409575</xdr:colOff>
      <xdr:row>352</xdr:row>
      <xdr:rowOff>190500</xdr:rowOff>
    </xdr:from>
    <xdr:ext cx="76200" cy="200025"/>
    <xdr:sp macro="" textlink="">
      <xdr:nvSpPr>
        <xdr:cNvPr id="855" name="Text Box 1"/>
        <xdr:cNvSpPr txBox="1">
          <a:spLocks noChangeArrowheads="1"/>
        </xdr:cNvSpPr>
      </xdr:nvSpPr>
      <xdr:spPr bwMode="auto">
        <a:xfrm>
          <a:off x="571023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5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6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7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3" name="Text Box 6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4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6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7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0" name="Text Box 5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4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7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8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8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4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8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276225</xdr:colOff>
      <xdr:row>352</xdr:row>
      <xdr:rowOff>152400</xdr:rowOff>
    </xdr:from>
    <xdr:ext cx="76200" cy="200025"/>
    <xdr:sp macro="" textlink="">
      <xdr:nvSpPr>
        <xdr:cNvPr id="906" name="Text Box 2"/>
        <xdr:cNvSpPr txBox="1">
          <a:spLocks noChangeArrowheads="1"/>
        </xdr:cNvSpPr>
      </xdr:nvSpPr>
      <xdr:spPr bwMode="auto">
        <a:xfrm>
          <a:off x="575786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7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104775</xdr:colOff>
      <xdr:row>352</xdr:row>
      <xdr:rowOff>228600</xdr:rowOff>
    </xdr:from>
    <xdr:ext cx="76200" cy="200025"/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57407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285750</xdr:colOff>
      <xdr:row>352</xdr:row>
      <xdr:rowOff>200025</xdr:rowOff>
    </xdr:from>
    <xdr:ext cx="76200" cy="200025"/>
    <xdr:sp macro="" textlink="">
      <xdr:nvSpPr>
        <xdr:cNvPr id="912" name="Text Box 2"/>
        <xdr:cNvSpPr txBox="1">
          <a:spLocks noChangeArrowheads="1"/>
        </xdr:cNvSpPr>
      </xdr:nvSpPr>
      <xdr:spPr bwMode="auto">
        <a:xfrm>
          <a:off x="575881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447675</xdr:colOff>
      <xdr:row>352</xdr:row>
      <xdr:rowOff>200025</xdr:rowOff>
    </xdr:from>
    <xdr:ext cx="76200" cy="200025"/>
    <xdr:sp macro="" textlink="">
      <xdr:nvSpPr>
        <xdr:cNvPr id="913" name="Text Box 1"/>
        <xdr:cNvSpPr txBox="1">
          <a:spLocks noChangeArrowheads="1"/>
        </xdr:cNvSpPr>
      </xdr:nvSpPr>
      <xdr:spPr bwMode="auto">
        <a:xfrm>
          <a:off x="577500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4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266700</xdr:colOff>
      <xdr:row>352</xdr:row>
      <xdr:rowOff>200025</xdr:rowOff>
    </xdr:from>
    <xdr:ext cx="76200" cy="200025"/>
    <xdr:sp macro="" textlink="">
      <xdr:nvSpPr>
        <xdr:cNvPr id="917" name="Text Box 1"/>
        <xdr:cNvSpPr txBox="1">
          <a:spLocks noChangeArrowheads="1"/>
        </xdr:cNvSpPr>
      </xdr:nvSpPr>
      <xdr:spPr bwMode="auto">
        <a:xfrm>
          <a:off x="575691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1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6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2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4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3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409575</xdr:colOff>
      <xdr:row>352</xdr:row>
      <xdr:rowOff>190500</xdr:rowOff>
    </xdr:from>
    <xdr:ext cx="76200" cy="200025"/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57711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4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95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58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1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5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6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2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6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79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2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104775</xdr:colOff>
      <xdr:row>352</xdr:row>
      <xdr:rowOff>228600</xdr:rowOff>
    </xdr:from>
    <xdr:ext cx="76200" cy="200025"/>
    <xdr:sp macro="" textlink="">
      <xdr:nvSpPr>
        <xdr:cNvPr id="993" name="Text Box 1"/>
        <xdr:cNvSpPr txBox="1">
          <a:spLocks noChangeArrowheads="1"/>
        </xdr:cNvSpPr>
      </xdr:nvSpPr>
      <xdr:spPr bwMode="auto">
        <a:xfrm>
          <a:off x="58016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285750</xdr:colOff>
      <xdr:row>352</xdr:row>
      <xdr:rowOff>200025</xdr:rowOff>
    </xdr:from>
    <xdr:ext cx="76200" cy="200025"/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58197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447675</xdr:colOff>
      <xdr:row>352</xdr:row>
      <xdr:rowOff>200025</xdr:rowOff>
    </xdr:from>
    <xdr:ext cx="76200" cy="200025"/>
    <xdr:sp macro="" textlink="">
      <xdr:nvSpPr>
        <xdr:cNvPr id="998" name="Text Box 1"/>
        <xdr:cNvSpPr txBox="1">
          <a:spLocks noChangeArrowheads="1"/>
        </xdr:cNvSpPr>
      </xdr:nvSpPr>
      <xdr:spPr bwMode="auto">
        <a:xfrm>
          <a:off x="58359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99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266700</xdr:colOff>
      <xdr:row>352</xdr:row>
      <xdr:rowOff>200025</xdr:rowOff>
    </xdr:from>
    <xdr:ext cx="76200" cy="200025"/>
    <xdr:sp macro="" textlink="">
      <xdr:nvSpPr>
        <xdr:cNvPr id="1002" name="Text Box 1"/>
        <xdr:cNvSpPr txBox="1">
          <a:spLocks noChangeArrowheads="1"/>
        </xdr:cNvSpPr>
      </xdr:nvSpPr>
      <xdr:spPr bwMode="auto">
        <a:xfrm>
          <a:off x="58178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0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1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1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3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3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4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0" name="Text Box 5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7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8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5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4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8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276225</xdr:colOff>
      <xdr:row>352</xdr:row>
      <xdr:rowOff>152400</xdr:rowOff>
    </xdr:from>
    <xdr:ext cx="76200" cy="200025"/>
    <xdr:sp macro="" textlink="">
      <xdr:nvSpPr>
        <xdr:cNvPr id="1076" name="Text Box 2"/>
        <xdr:cNvSpPr txBox="1">
          <a:spLocks noChangeArrowheads="1"/>
        </xdr:cNvSpPr>
      </xdr:nvSpPr>
      <xdr:spPr bwMode="auto">
        <a:xfrm>
          <a:off x="587978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7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104775</xdr:colOff>
      <xdr:row>352</xdr:row>
      <xdr:rowOff>228600</xdr:rowOff>
    </xdr:from>
    <xdr:ext cx="76200" cy="200025"/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586263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285750</xdr:colOff>
      <xdr:row>352</xdr:row>
      <xdr:rowOff>200025</xdr:rowOff>
    </xdr:from>
    <xdr:ext cx="76200" cy="200025"/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588073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447675</xdr:colOff>
      <xdr:row>352</xdr:row>
      <xdr:rowOff>200025</xdr:rowOff>
    </xdr:from>
    <xdr:ext cx="76200" cy="200025"/>
    <xdr:sp macro="" textlink="">
      <xdr:nvSpPr>
        <xdr:cNvPr id="1083" name="Text Box 1"/>
        <xdr:cNvSpPr txBox="1">
          <a:spLocks noChangeArrowheads="1"/>
        </xdr:cNvSpPr>
      </xdr:nvSpPr>
      <xdr:spPr bwMode="auto">
        <a:xfrm>
          <a:off x="589692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266700</xdr:colOff>
      <xdr:row>352</xdr:row>
      <xdr:rowOff>200025</xdr:rowOff>
    </xdr:from>
    <xdr:ext cx="76200" cy="200025"/>
    <xdr:sp macro="" textlink="">
      <xdr:nvSpPr>
        <xdr:cNvPr id="1087" name="Text Box 1"/>
        <xdr:cNvSpPr txBox="1">
          <a:spLocks noChangeArrowheads="1"/>
        </xdr:cNvSpPr>
      </xdr:nvSpPr>
      <xdr:spPr bwMode="auto">
        <a:xfrm>
          <a:off x="587883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8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09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0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409575</xdr:colOff>
      <xdr:row>352</xdr:row>
      <xdr:rowOff>190500</xdr:rowOff>
    </xdr:from>
    <xdr:ext cx="76200" cy="200025"/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58931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1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12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428625</xdr:colOff>
      <xdr:row>352</xdr:row>
      <xdr:rowOff>161925</xdr:rowOff>
    </xdr:from>
    <xdr:ext cx="76200" cy="200025"/>
    <xdr:sp macro="" textlink="">
      <xdr:nvSpPr>
        <xdr:cNvPr id="1128" name="Text Box 6"/>
        <xdr:cNvSpPr txBox="1">
          <a:spLocks noChangeArrowheads="1"/>
        </xdr:cNvSpPr>
      </xdr:nvSpPr>
      <xdr:spPr bwMode="auto">
        <a:xfrm>
          <a:off x="5773102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5" name="Text Box 5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6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39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0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2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6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49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0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3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4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5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0" name="Text Box 6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3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4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7" name="Text Box 5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8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6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4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8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1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5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6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8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276225</xdr:colOff>
      <xdr:row>352</xdr:row>
      <xdr:rowOff>152400</xdr:rowOff>
    </xdr:from>
    <xdr:ext cx="76200" cy="200025"/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575786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4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104775</xdr:colOff>
      <xdr:row>352</xdr:row>
      <xdr:rowOff>228600</xdr:rowOff>
    </xdr:from>
    <xdr:ext cx="76200" cy="200025"/>
    <xdr:sp macro="" textlink="">
      <xdr:nvSpPr>
        <xdr:cNvPr id="1195" name="Text Box 1"/>
        <xdr:cNvSpPr txBox="1">
          <a:spLocks noChangeArrowheads="1"/>
        </xdr:cNvSpPr>
      </xdr:nvSpPr>
      <xdr:spPr bwMode="auto">
        <a:xfrm>
          <a:off x="57407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6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285750</xdr:colOff>
      <xdr:row>352</xdr:row>
      <xdr:rowOff>200025</xdr:rowOff>
    </xdr:from>
    <xdr:ext cx="76200" cy="200025"/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575881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447675</xdr:colOff>
      <xdr:row>352</xdr:row>
      <xdr:rowOff>200025</xdr:rowOff>
    </xdr:from>
    <xdr:ext cx="76200" cy="200025"/>
    <xdr:sp macro="" textlink="">
      <xdr:nvSpPr>
        <xdr:cNvPr id="1200" name="Text Box 1"/>
        <xdr:cNvSpPr txBox="1">
          <a:spLocks noChangeArrowheads="1"/>
        </xdr:cNvSpPr>
      </xdr:nvSpPr>
      <xdr:spPr bwMode="auto">
        <a:xfrm>
          <a:off x="577500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266700</xdr:colOff>
      <xdr:row>352</xdr:row>
      <xdr:rowOff>200025</xdr:rowOff>
    </xdr:from>
    <xdr:ext cx="76200" cy="200025"/>
    <xdr:sp macro="" textlink="">
      <xdr:nvSpPr>
        <xdr:cNvPr id="1204" name="Text Box 1"/>
        <xdr:cNvSpPr txBox="1">
          <a:spLocks noChangeArrowheads="1"/>
        </xdr:cNvSpPr>
      </xdr:nvSpPr>
      <xdr:spPr bwMode="auto">
        <a:xfrm>
          <a:off x="575691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0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0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3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4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1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409575</xdr:colOff>
      <xdr:row>352</xdr:row>
      <xdr:rowOff>190500</xdr:rowOff>
    </xdr:from>
    <xdr:ext cx="76200" cy="200025"/>
    <xdr:sp macro="" textlink="">
      <xdr:nvSpPr>
        <xdr:cNvPr id="1227" name="Text Box 1"/>
        <xdr:cNvSpPr txBox="1">
          <a:spLocks noChangeArrowheads="1"/>
        </xdr:cNvSpPr>
      </xdr:nvSpPr>
      <xdr:spPr bwMode="auto">
        <a:xfrm>
          <a:off x="57711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2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3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4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4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400050</xdr:colOff>
      <xdr:row>352</xdr:row>
      <xdr:rowOff>161925</xdr:rowOff>
    </xdr:from>
    <xdr:ext cx="76200" cy="200025"/>
    <xdr:sp macro="" textlink="">
      <xdr:nvSpPr>
        <xdr:cNvPr id="1245" name="Text Box 6"/>
        <xdr:cNvSpPr txBox="1">
          <a:spLocks noChangeArrowheads="1"/>
        </xdr:cNvSpPr>
      </xdr:nvSpPr>
      <xdr:spPr bwMode="auto">
        <a:xfrm>
          <a:off x="583120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4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4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2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6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59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6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7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7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4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1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5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8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0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1310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11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104775</xdr:colOff>
      <xdr:row>352</xdr:row>
      <xdr:rowOff>228600</xdr:rowOff>
    </xdr:from>
    <xdr:ext cx="76200" cy="200025"/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58016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1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285750</xdr:colOff>
      <xdr:row>352</xdr:row>
      <xdr:rowOff>200025</xdr:rowOff>
    </xdr:from>
    <xdr:ext cx="76200" cy="200025"/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58197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447675</xdr:colOff>
      <xdr:row>352</xdr:row>
      <xdr:rowOff>200025</xdr:rowOff>
    </xdr:from>
    <xdr:ext cx="76200" cy="200025"/>
    <xdr:sp macro="" textlink="">
      <xdr:nvSpPr>
        <xdr:cNvPr id="1317" name="Text Box 1"/>
        <xdr:cNvSpPr txBox="1">
          <a:spLocks noChangeArrowheads="1"/>
        </xdr:cNvSpPr>
      </xdr:nvSpPr>
      <xdr:spPr bwMode="auto">
        <a:xfrm>
          <a:off x="58359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1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266700</xdr:colOff>
      <xdr:row>352</xdr:row>
      <xdr:rowOff>200025</xdr:rowOff>
    </xdr:from>
    <xdr:ext cx="76200" cy="200025"/>
    <xdr:sp macro="" textlink="">
      <xdr:nvSpPr>
        <xdr:cNvPr id="1321" name="Text Box 1"/>
        <xdr:cNvSpPr txBox="1">
          <a:spLocks noChangeArrowheads="1"/>
        </xdr:cNvSpPr>
      </xdr:nvSpPr>
      <xdr:spPr bwMode="auto">
        <a:xfrm>
          <a:off x="58178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4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5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2" name="Text Box 8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3" name="Text Box 1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4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7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1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8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5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8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2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6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39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1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8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5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1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2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6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1434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5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104775</xdr:colOff>
      <xdr:row>352</xdr:row>
      <xdr:rowOff>228600</xdr:rowOff>
    </xdr:from>
    <xdr:ext cx="76200" cy="200025"/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58016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3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285750</xdr:colOff>
      <xdr:row>352</xdr:row>
      <xdr:rowOff>200025</xdr:rowOff>
    </xdr:from>
    <xdr:ext cx="76200" cy="200025"/>
    <xdr:sp macro="" textlink="">
      <xdr:nvSpPr>
        <xdr:cNvPr id="1440" name="Text Box 2"/>
        <xdr:cNvSpPr txBox="1">
          <a:spLocks noChangeArrowheads="1"/>
        </xdr:cNvSpPr>
      </xdr:nvSpPr>
      <xdr:spPr bwMode="auto">
        <a:xfrm>
          <a:off x="58197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447675</xdr:colOff>
      <xdr:row>352</xdr:row>
      <xdr:rowOff>200025</xdr:rowOff>
    </xdr:from>
    <xdr:ext cx="76200" cy="200025"/>
    <xdr:sp macro="" textlink="">
      <xdr:nvSpPr>
        <xdr:cNvPr id="1441" name="Text Box 1"/>
        <xdr:cNvSpPr txBox="1">
          <a:spLocks noChangeArrowheads="1"/>
        </xdr:cNvSpPr>
      </xdr:nvSpPr>
      <xdr:spPr bwMode="auto">
        <a:xfrm>
          <a:off x="58359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266700</xdr:colOff>
      <xdr:row>352</xdr:row>
      <xdr:rowOff>200025</xdr:rowOff>
    </xdr:from>
    <xdr:ext cx="76200" cy="200025"/>
    <xdr:sp macro="" textlink="">
      <xdr:nvSpPr>
        <xdr:cNvPr id="1445" name="Text Box 1"/>
        <xdr:cNvSpPr txBox="1">
          <a:spLocks noChangeArrowheads="1"/>
        </xdr:cNvSpPr>
      </xdr:nvSpPr>
      <xdr:spPr bwMode="auto">
        <a:xfrm>
          <a:off x="58178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4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5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7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400050</xdr:colOff>
      <xdr:row>352</xdr:row>
      <xdr:rowOff>161925</xdr:rowOff>
    </xdr:from>
    <xdr:ext cx="76200" cy="200025"/>
    <xdr:sp macro="" textlink="">
      <xdr:nvSpPr>
        <xdr:cNvPr id="1486" name="Text Box 6"/>
        <xdr:cNvSpPr txBox="1">
          <a:spLocks noChangeArrowheads="1"/>
        </xdr:cNvSpPr>
      </xdr:nvSpPr>
      <xdr:spPr bwMode="auto">
        <a:xfrm>
          <a:off x="583120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8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3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7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49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0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7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0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1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8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1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5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2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2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6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39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4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52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104775</xdr:colOff>
      <xdr:row>352</xdr:row>
      <xdr:rowOff>228600</xdr:rowOff>
    </xdr:from>
    <xdr:ext cx="76200" cy="200025"/>
    <xdr:sp macro="" textlink="">
      <xdr:nvSpPr>
        <xdr:cNvPr id="1553" name="Text Box 1"/>
        <xdr:cNvSpPr txBox="1">
          <a:spLocks noChangeArrowheads="1"/>
        </xdr:cNvSpPr>
      </xdr:nvSpPr>
      <xdr:spPr bwMode="auto">
        <a:xfrm>
          <a:off x="58016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5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5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285750</xdr:colOff>
      <xdr:row>352</xdr:row>
      <xdr:rowOff>200025</xdr:rowOff>
    </xdr:from>
    <xdr:ext cx="76200" cy="200025"/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58197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447675</xdr:colOff>
      <xdr:row>352</xdr:row>
      <xdr:rowOff>200025</xdr:rowOff>
    </xdr:from>
    <xdr:ext cx="76200" cy="200025"/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58359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5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266700</xdr:colOff>
      <xdr:row>352</xdr:row>
      <xdr:rowOff>200025</xdr:rowOff>
    </xdr:from>
    <xdr:ext cx="76200" cy="200025"/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58178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1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79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1585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59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3" name="Text Box 8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4" name="Text Box 1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5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2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5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19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6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3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7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3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2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5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49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6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5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3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7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6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104775</xdr:colOff>
      <xdr:row>352</xdr:row>
      <xdr:rowOff>228600</xdr:rowOff>
    </xdr:from>
    <xdr:ext cx="76200" cy="200025"/>
    <xdr:sp macro="" textlink="">
      <xdr:nvSpPr>
        <xdr:cNvPr id="1677" name="Text Box 1"/>
        <xdr:cNvSpPr txBox="1">
          <a:spLocks noChangeArrowheads="1"/>
        </xdr:cNvSpPr>
      </xdr:nvSpPr>
      <xdr:spPr bwMode="auto">
        <a:xfrm>
          <a:off x="58016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7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285750</xdr:colOff>
      <xdr:row>352</xdr:row>
      <xdr:rowOff>200025</xdr:rowOff>
    </xdr:from>
    <xdr:ext cx="76200" cy="200025"/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58197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447675</xdr:colOff>
      <xdr:row>352</xdr:row>
      <xdr:rowOff>200025</xdr:rowOff>
    </xdr:from>
    <xdr:ext cx="76200" cy="200025"/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58359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266700</xdr:colOff>
      <xdr:row>352</xdr:row>
      <xdr:rowOff>200025</xdr:rowOff>
    </xdr:from>
    <xdr:ext cx="76200" cy="200025"/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58178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5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69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0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1709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1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400050</xdr:colOff>
      <xdr:row>352</xdr:row>
      <xdr:rowOff>161925</xdr:rowOff>
    </xdr:from>
    <xdr:ext cx="76200" cy="200025"/>
    <xdr:sp macro="" textlink="">
      <xdr:nvSpPr>
        <xdr:cNvPr id="1727" name="Text Box 6"/>
        <xdr:cNvSpPr txBox="1">
          <a:spLocks noChangeArrowheads="1"/>
        </xdr:cNvSpPr>
      </xdr:nvSpPr>
      <xdr:spPr bwMode="auto">
        <a:xfrm>
          <a:off x="583120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4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8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1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2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5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8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59" name="Text Box 6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6" name="Text Box 5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3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7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8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7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0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9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1792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93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104775</xdr:colOff>
      <xdr:row>352</xdr:row>
      <xdr:rowOff>228600</xdr:rowOff>
    </xdr:from>
    <xdr:ext cx="76200" cy="200025"/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58016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79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285750</xdr:colOff>
      <xdr:row>352</xdr:row>
      <xdr:rowOff>200025</xdr:rowOff>
    </xdr:from>
    <xdr:ext cx="76200" cy="200025"/>
    <xdr:sp macro="" textlink="">
      <xdr:nvSpPr>
        <xdr:cNvPr id="1798" name="Text Box 2"/>
        <xdr:cNvSpPr txBox="1">
          <a:spLocks noChangeArrowheads="1"/>
        </xdr:cNvSpPr>
      </xdr:nvSpPr>
      <xdr:spPr bwMode="auto">
        <a:xfrm>
          <a:off x="58197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447675</xdr:colOff>
      <xdr:row>352</xdr:row>
      <xdr:rowOff>200025</xdr:rowOff>
    </xdr:from>
    <xdr:ext cx="76200" cy="200025"/>
    <xdr:sp macro="" textlink="">
      <xdr:nvSpPr>
        <xdr:cNvPr id="1799" name="Text Box 1"/>
        <xdr:cNvSpPr txBox="1">
          <a:spLocks noChangeArrowheads="1"/>
        </xdr:cNvSpPr>
      </xdr:nvSpPr>
      <xdr:spPr bwMode="auto">
        <a:xfrm>
          <a:off x="58359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266700</xdr:colOff>
      <xdr:row>352</xdr:row>
      <xdr:rowOff>200025</xdr:rowOff>
    </xdr:from>
    <xdr:ext cx="76200" cy="200025"/>
    <xdr:sp macro="" textlink="">
      <xdr:nvSpPr>
        <xdr:cNvPr id="1803" name="Text Box 1"/>
        <xdr:cNvSpPr txBox="1">
          <a:spLocks noChangeArrowheads="1"/>
        </xdr:cNvSpPr>
      </xdr:nvSpPr>
      <xdr:spPr bwMode="auto">
        <a:xfrm>
          <a:off x="58178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1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3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184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44" name="Text Box 8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45" name="Text Box 1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46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49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0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3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5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0" name="Text Box 5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7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8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6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4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8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3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8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0" name="Text Box 5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7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8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89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4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8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276225</xdr:colOff>
      <xdr:row>352</xdr:row>
      <xdr:rowOff>152400</xdr:rowOff>
    </xdr:from>
    <xdr:ext cx="76200" cy="200025"/>
    <xdr:sp macro="" textlink="">
      <xdr:nvSpPr>
        <xdr:cNvPr id="1916" name="Text Box 2"/>
        <xdr:cNvSpPr txBox="1">
          <a:spLocks noChangeArrowheads="1"/>
        </xdr:cNvSpPr>
      </xdr:nvSpPr>
      <xdr:spPr bwMode="auto">
        <a:xfrm>
          <a:off x="587978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7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104775</xdr:colOff>
      <xdr:row>352</xdr:row>
      <xdr:rowOff>228600</xdr:rowOff>
    </xdr:from>
    <xdr:ext cx="76200" cy="200025"/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586263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285750</xdr:colOff>
      <xdr:row>352</xdr:row>
      <xdr:rowOff>200025</xdr:rowOff>
    </xdr:from>
    <xdr:ext cx="76200" cy="200025"/>
    <xdr:sp macro="" textlink="">
      <xdr:nvSpPr>
        <xdr:cNvPr id="1922" name="Text Box 2"/>
        <xdr:cNvSpPr txBox="1">
          <a:spLocks noChangeArrowheads="1"/>
        </xdr:cNvSpPr>
      </xdr:nvSpPr>
      <xdr:spPr bwMode="auto">
        <a:xfrm>
          <a:off x="588073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447675</xdr:colOff>
      <xdr:row>352</xdr:row>
      <xdr:rowOff>200025</xdr:rowOff>
    </xdr:from>
    <xdr:ext cx="76200" cy="200025"/>
    <xdr:sp macro="" textlink="">
      <xdr:nvSpPr>
        <xdr:cNvPr id="1923" name="Text Box 1"/>
        <xdr:cNvSpPr txBox="1">
          <a:spLocks noChangeArrowheads="1"/>
        </xdr:cNvSpPr>
      </xdr:nvSpPr>
      <xdr:spPr bwMode="auto">
        <a:xfrm>
          <a:off x="589692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266700</xdr:colOff>
      <xdr:row>352</xdr:row>
      <xdr:rowOff>200025</xdr:rowOff>
    </xdr:from>
    <xdr:ext cx="76200" cy="200025"/>
    <xdr:sp macro="" textlink="">
      <xdr:nvSpPr>
        <xdr:cNvPr id="1927" name="Text Box 1"/>
        <xdr:cNvSpPr txBox="1">
          <a:spLocks noChangeArrowheads="1"/>
        </xdr:cNvSpPr>
      </xdr:nvSpPr>
      <xdr:spPr bwMode="auto">
        <a:xfrm>
          <a:off x="587883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2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3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4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4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409575</xdr:colOff>
      <xdr:row>352</xdr:row>
      <xdr:rowOff>190500</xdr:rowOff>
    </xdr:from>
    <xdr:ext cx="76200" cy="200025"/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58931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5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400050</xdr:colOff>
      <xdr:row>352</xdr:row>
      <xdr:rowOff>161925</xdr:rowOff>
    </xdr:from>
    <xdr:ext cx="76200" cy="200025"/>
    <xdr:sp macro="" textlink="">
      <xdr:nvSpPr>
        <xdr:cNvPr id="1968" name="Text Box 6"/>
        <xdr:cNvSpPr txBox="1">
          <a:spLocks noChangeArrowheads="1"/>
        </xdr:cNvSpPr>
      </xdr:nvSpPr>
      <xdr:spPr bwMode="auto">
        <a:xfrm>
          <a:off x="589216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5" name="Text Box 5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6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79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0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2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6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89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0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3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199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0" name="Text Box 6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3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7" name="Text Box 5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8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0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4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8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1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5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6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2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276225</xdr:colOff>
      <xdr:row>352</xdr:row>
      <xdr:rowOff>152400</xdr:rowOff>
    </xdr:from>
    <xdr:ext cx="76200" cy="200025"/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587978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4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104775</xdr:colOff>
      <xdr:row>352</xdr:row>
      <xdr:rowOff>228600</xdr:rowOff>
    </xdr:from>
    <xdr:ext cx="76200" cy="200025"/>
    <xdr:sp macro="" textlink="">
      <xdr:nvSpPr>
        <xdr:cNvPr id="2035" name="Text Box 1"/>
        <xdr:cNvSpPr txBox="1">
          <a:spLocks noChangeArrowheads="1"/>
        </xdr:cNvSpPr>
      </xdr:nvSpPr>
      <xdr:spPr bwMode="auto">
        <a:xfrm>
          <a:off x="586263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6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285750</xdr:colOff>
      <xdr:row>352</xdr:row>
      <xdr:rowOff>200025</xdr:rowOff>
    </xdr:from>
    <xdr:ext cx="76200" cy="200025"/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588073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447675</xdr:colOff>
      <xdr:row>352</xdr:row>
      <xdr:rowOff>200025</xdr:rowOff>
    </xdr:from>
    <xdr:ext cx="76200" cy="200025"/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589692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266700</xdr:colOff>
      <xdr:row>352</xdr:row>
      <xdr:rowOff>200025</xdr:rowOff>
    </xdr:from>
    <xdr:ext cx="76200" cy="200025"/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587883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3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4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5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409575</xdr:colOff>
      <xdr:row>352</xdr:row>
      <xdr:rowOff>190500</xdr:rowOff>
    </xdr:from>
    <xdr:ext cx="76200" cy="200025"/>
    <xdr:sp macro="" textlink="">
      <xdr:nvSpPr>
        <xdr:cNvPr id="2067" name="Text Box 1"/>
        <xdr:cNvSpPr txBox="1">
          <a:spLocks noChangeArrowheads="1"/>
        </xdr:cNvSpPr>
      </xdr:nvSpPr>
      <xdr:spPr bwMode="auto">
        <a:xfrm>
          <a:off x="58931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6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7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8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8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85" name="Text Box 8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86" name="Text Box 1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87" name="Text Box 6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88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8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0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4" name="Text Box 6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7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8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09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1" name="Text Box 5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2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5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8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5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19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4" name="Text Box 6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7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8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2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1" name="Text Box 5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2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5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8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5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49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276225</xdr:colOff>
      <xdr:row>352</xdr:row>
      <xdr:rowOff>152400</xdr:rowOff>
    </xdr:from>
    <xdr:ext cx="76200" cy="200025"/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594074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58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104775</xdr:colOff>
      <xdr:row>352</xdr:row>
      <xdr:rowOff>228600</xdr:rowOff>
    </xdr:from>
    <xdr:ext cx="76200" cy="200025"/>
    <xdr:sp macro="" textlink="">
      <xdr:nvSpPr>
        <xdr:cNvPr id="2159" name="Text Box 1"/>
        <xdr:cNvSpPr txBox="1">
          <a:spLocks noChangeArrowheads="1"/>
        </xdr:cNvSpPr>
      </xdr:nvSpPr>
      <xdr:spPr bwMode="auto">
        <a:xfrm>
          <a:off x="59235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285750</xdr:colOff>
      <xdr:row>352</xdr:row>
      <xdr:rowOff>200025</xdr:rowOff>
    </xdr:from>
    <xdr:ext cx="76200" cy="200025"/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594169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447675</xdr:colOff>
      <xdr:row>352</xdr:row>
      <xdr:rowOff>200025</xdr:rowOff>
    </xdr:from>
    <xdr:ext cx="76200" cy="200025"/>
    <xdr:sp macro="" textlink="">
      <xdr:nvSpPr>
        <xdr:cNvPr id="2164" name="Text Box 1"/>
        <xdr:cNvSpPr txBox="1">
          <a:spLocks noChangeArrowheads="1"/>
        </xdr:cNvSpPr>
      </xdr:nvSpPr>
      <xdr:spPr bwMode="auto">
        <a:xfrm>
          <a:off x="595788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5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266700</xdr:colOff>
      <xdr:row>352</xdr:row>
      <xdr:rowOff>200025</xdr:rowOff>
    </xdr:from>
    <xdr:ext cx="76200" cy="200025"/>
    <xdr:sp macro="" textlink="">
      <xdr:nvSpPr>
        <xdr:cNvPr id="2168" name="Text Box 1"/>
        <xdr:cNvSpPr txBox="1">
          <a:spLocks noChangeArrowheads="1"/>
        </xdr:cNvSpPr>
      </xdr:nvSpPr>
      <xdr:spPr bwMode="auto">
        <a:xfrm>
          <a:off x="593979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6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4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7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8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7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5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8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409575</xdr:colOff>
      <xdr:row>352</xdr:row>
      <xdr:rowOff>190500</xdr:rowOff>
    </xdr:from>
    <xdr:ext cx="76200" cy="200025"/>
    <xdr:sp macro="" textlink="">
      <xdr:nvSpPr>
        <xdr:cNvPr id="2191" name="Text Box 1"/>
        <xdr:cNvSpPr txBox="1">
          <a:spLocks noChangeArrowheads="1"/>
        </xdr:cNvSpPr>
      </xdr:nvSpPr>
      <xdr:spPr bwMode="auto">
        <a:xfrm>
          <a:off x="59540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19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400050</xdr:colOff>
      <xdr:row>352</xdr:row>
      <xdr:rowOff>161925</xdr:rowOff>
    </xdr:from>
    <xdr:ext cx="76200" cy="200025"/>
    <xdr:sp macro="" textlink="">
      <xdr:nvSpPr>
        <xdr:cNvPr id="2209" name="Text Box 6"/>
        <xdr:cNvSpPr txBox="1">
          <a:spLocks noChangeArrowheads="1"/>
        </xdr:cNvSpPr>
      </xdr:nvSpPr>
      <xdr:spPr bwMode="auto">
        <a:xfrm>
          <a:off x="595312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6" name="Text Box 5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1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0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3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4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7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8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2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0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4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3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1" name="Text Box 6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2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4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8" name="Text Box 5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5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59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2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6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6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276225</xdr:colOff>
      <xdr:row>352</xdr:row>
      <xdr:rowOff>152400</xdr:rowOff>
    </xdr:from>
    <xdr:ext cx="76200" cy="200025"/>
    <xdr:sp macro="" textlink="">
      <xdr:nvSpPr>
        <xdr:cNvPr id="2274" name="Text Box 2"/>
        <xdr:cNvSpPr txBox="1">
          <a:spLocks noChangeArrowheads="1"/>
        </xdr:cNvSpPr>
      </xdr:nvSpPr>
      <xdr:spPr bwMode="auto">
        <a:xfrm>
          <a:off x="594074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5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104775</xdr:colOff>
      <xdr:row>352</xdr:row>
      <xdr:rowOff>228600</xdr:rowOff>
    </xdr:from>
    <xdr:ext cx="76200" cy="200025"/>
    <xdr:sp macro="" textlink="">
      <xdr:nvSpPr>
        <xdr:cNvPr id="2276" name="Text Box 1"/>
        <xdr:cNvSpPr txBox="1">
          <a:spLocks noChangeArrowheads="1"/>
        </xdr:cNvSpPr>
      </xdr:nvSpPr>
      <xdr:spPr bwMode="auto">
        <a:xfrm>
          <a:off x="59235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7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7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285750</xdr:colOff>
      <xdr:row>352</xdr:row>
      <xdr:rowOff>200025</xdr:rowOff>
    </xdr:from>
    <xdr:ext cx="76200" cy="200025"/>
    <xdr:sp macro="" textlink="">
      <xdr:nvSpPr>
        <xdr:cNvPr id="2280" name="Text Box 2"/>
        <xdr:cNvSpPr txBox="1">
          <a:spLocks noChangeArrowheads="1"/>
        </xdr:cNvSpPr>
      </xdr:nvSpPr>
      <xdr:spPr bwMode="auto">
        <a:xfrm>
          <a:off x="594169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447675</xdr:colOff>
      <xdr:row>352</xdr:row>
      <xdr:rowOff>200025</xdr:rowOff>
    </xdr:from>
    <xdr:ext cx="76200" cy="200025"/>
    <xdr:sp macro="" textlink="">
      <xdr:nvSpPr>
        <xdr:cNvPr id="2281" name="Text Box 1"/>
        <xdr:cNvSpPr txBox="1">
          <a:spLocks noChangeArrowheads="1"/>
        </xdr:cNvSpPr>
      </xdr:nvSpPr>
      <xdr:spPr bwMode="auto">
        <a:xfrm>
          <a:off x="595788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266700</xdr:colOff>
      <xdr:row>352</xdr:row>
      <xdr:rowOff>200025</xdr:rowOff>
    </xdr:from>
    <xdr:ext cx="76200" cy="200025"/>
    <xdr:sp macro="" textlink="">
      <xdr:nvSpPr>
        <xdr:cNvPr id="2285" name="Text Box 1"/>
        <xdr:cNvSpPr txBox="1">
          <a:spLocks noChangeArrowheads="1"/>
        </xdr:cNvSpPr>
      </xdr:nvSpPr>
      <xdr:spPr bwMode="auto">
        <a:xfrm>
          <a:off x="593979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8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4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29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2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409575</xdr:colOff>
      <xdr:row>352</xdr:row>
      <xdr:rowOff>190500</xdr:rowOff>
    </xdr:from>
    <xdr:ext cx="76200" cy="200025"/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59540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0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1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2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2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232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26" name="Text Box 8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27" name="Text Box 1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28" name="Text Box 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1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2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5" name="Text Box 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6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8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2" name="Text Box 5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6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49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6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5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0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5" name="Text Box 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6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8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2" name="Text Box 5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3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6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79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6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8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0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161925</xdr:rowOff>
    </xdr:from>
    <xdr:ext cx="76200" cy="200025"/>
    <xdr:sp macro="" textlink="">
      <xdr:nvSpPr>
        <xdr:cNvPr id="239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399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104775</xdr:colOff>
      <xdr:row>352</xdr:row>
      <xdr:rowOff>228600</xdr:rowOff>
    </xdr:from>
    <xdr:ext cx="76200" cy="200025"/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60455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0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285750</xdr:colOff>
      <xdr:row>352</xdr:row>
      <xdr:rowOff>200025</xdr:rowOff>
    </xdr:from>
    <xdr:ext cx="76200" cy="200025"/>
    <xdr:sp macro="" textlink="">
      <xdr:nvSpPr>
        <xdr:cNvPr id="2404" name="Text Box 2"/>
        <xdr:cNvSpPr txBox="1">
          <a:spLocks noChangeArrowheads="1"/>
        </xdr:cNvSpPr>
      </xdr:nvSpPr>
      <xdr:spPr bwMode="auto">
        <a:xfrm>
          <a:off x="606361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447675</xdr:colOff>
      <xdr:row>352</xdr:row>
      <xdr:rowOff>200025</xdr:rowOff>
    </xdr:from>
    <xdr:ext cx="76200" cy="200025"/>
    <xdr:sp macro="" textlink="">
      <xdr:nvSpPr>
        <xdr:cNvPr id="2405" name="Text Box 1"/>
        <xdr:cNvSpPr txBox="1">
          <a:spLocks noChangeArrowheads="1"/>
        </xdr:cNvSpPr>
      </xdr:nvSpPr>
      <xdr:spPr bwMode="auto">
        <a:xfrm>
          <a:off x="607980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06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266700</xdr:colOff>
      <xdr:row>352</xdr:row>
      <xdr:rowOff>200025</xdr:rowOff>
    </xdr:from>
    <xdr:ext cx="76200" cy="200025"/>
    <xdr:sp macro="" textlink="">
      <xdr:nvSpPr>
        <xdr:cNvPr id="2409" name="Text Box 1"/>
        <xdr:cNvSpPr txBox="1">
          <a:spLocks noChangeArrowheads="1"/>
        </xdr:cNvSpPr>
      </xdr:nvSpPr>
      <xdr:spPr bwMode="auto">
        <a:xfrm>
          <a:off x="606171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8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6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2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409575</xdr:colOff>
      <xdr:row>352</xdr:row>
      <xdr:rowOff>190500</xdr:rowOff>
    </xdr:from>
    <xdr:ext cx="76200" cy="200025"/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60759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3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4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400050</xdr:colOff>
      <xdr:row>352</xdr:row>
      <xdr:rowOff>161925</xdr:rowOff>
    </xdr:from>
    <xdr:ext cx="76200" cy="200025"/>
    <xdr:sp macro="" textlink="">
      <xdr:nvSpPr>
        <xdr:cNvPr id="2450" name="Text Box 6"/>
        <xdr:cNvSpPr txBox="1">
          <a:spLocks noChangeArrowheads="1"/>
        </xdr:cNvSpPr>
      </xdr:nvSpPr>
      <xdr:spPr bwMode="auto">
        <a:xfrm>
          <a:off x="607504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7" name="Text Box 5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8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5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1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2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4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5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8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6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1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2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5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6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7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2" name="Text Box 6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3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5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6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89" name="Text Box 5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6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49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0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3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7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8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0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276225</xdr:colOff>
      <xdr:row>352</xdr:row>
      <xdr:rowOff>152400</xdr:rowOff>
    </xdr:from>
    <xdr:ext cx="76200" cy="200025"/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606266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6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104775</xdr:colOff>
      <xdr:row>352</xdr:row>
      <xdr:rowOff>228600</xdr:rowOff>
    </xdr:from>
    <xdr:ext cx="76200" cy="200025"/>
    <xdr:sp macro="" textlink="">
      <xdr:nvSpPr>
        <xdr:cNvPr id="2517" name="Text Box 1"/>
        <xdr:cNvSpPr txBox="1">
          <a:spLocks noChangeArrowheads="1"/>
        </xdr:cNvSpPr>
      </xdr:nvSpPr>
      <xdr:spPr bwMode="auto">
        <a:xfrm>
          <a:off x="60455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8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1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285750</xdr:colOff>
      <xdr:row>352</xdr:row>
      <xdr:rowOff>200025</xdr:rowOff>
    </xdr:from>
    <xdr:ext cx="76200" cy="200025"/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606361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447675</xdr:colOff>
      <xdr:row>352</xdr:row>
      <xdr:rowOff>200025</xdr:rowOff>
    </xdr:from>
    <xdr:ext cx="76200" cy="200025"/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607980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266700</xdr:colOff>
      <xdr:row>352</xdr:row>
      <xdr:rowOff>200025</xdr:rowOff>
    </xdr:from>
    <xdr:ext cx="76200" cy="200025"/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606171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2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2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5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6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3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3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4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409575</xdr:colOff>
      <xdr:row>352</xdr:row>
      <xdr:rowOff>190500</xdr:rowOff>
    </xdr:from>
    <xdr:ext cx="76200" cy="200025"/>
    <xdr:sp macro="" textlink="">
      <xdr:nvSpPr>
        <xdr:cNvPr id="2549" name="Text Box 1"/>
        <xdr:cNvSpPr txBox="1">
          <a:spLocks noChangeArrowheads="1"/>
        </xdr:cNvSpPr>
      </xdr:nvSpPr>
      <xdr:spPr bwMode="auto">
        <a:xfrm>
          <a:off x="60759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5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256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67" name="Text Box 8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68" name="Text Box 1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69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2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6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7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3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7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0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7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59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6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0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3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7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1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0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7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276225</xdr:colOff>
      <xdr:row>352</xdr:row>
      <xdr:rowOff>152400</xdr:rowOff>
    </xdr:from>
    <xdr:ext cx="76200" cy="200025"/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61236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0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104775</xdr:colOff>
      <xdr:row>352</xdr:row>
      <xdr:rowOff>228600</xdr:rowOff>
    </xdr:from>
    <xdr:ext cx="76200" cy="200025"/>
    <xdr:sp macro="" textlink="">
      <xdr:nvSpPr>
        <xdr:cNvPr id="2641" name="Text Box 1"/>
        <xdr:cNvSpPr txBox="1">
          <a:spLocks noChangeArrowheads="1"/>
        </xdr:cNvSpPr>
      </xdr:nvSpPr>
      <xdr:spPr bwMode="auto">
        <a:xfrm>
          <a:off x="61064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285750</xdr:colOff>
      <xdr:row>352</xdr:row>
      <xdr:rowOff>200025</xdr:rowOff>
    </xdr:from>
    <xdr:ext cx="76200" cy="200025"/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61245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447675</xdr:colOff>
      <xdr:row>352</xdr:row>
      <xdr:rowOff>200025</xdr:rowOff>
    </xdr:from>
    <xdr:ext cx="76200" cy="200025"/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61407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7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4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266700</xdr:colOff>
      <xdr:row>352</xdr:row>
      <xdr:rowOff>200025</xdr:rowOff>
    </xdr:from>
    <xdr:ext cx="76200" cy="200025"/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61226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5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7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6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409575</xdr:colOff>
      <xdr:row>352</xdr:row>
      <xdr:rowOff>190500</xdr:rowOff>
    </xdr:from>
    <xdr:ext cx="76200" cy="200025"/>
    <xdr:sp macro="" textlink="">
      <xdr:nvSpPr>
        <xdr:cNvPr id="2673" name="Text Box 1"/>
        <xdr:cNvSpPr txBox="1">
          <a:spLocks noChangeArrowheads="1"/>
        </xdr:cNvSpPr>
      </xdr:nvSpPr>
      <xdr:spPr bwMode="auto">
        <a:xfrm>
          <a:off x="61369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7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400050</xdr:colOff>
      <xdr:row>352</xdr:row>
      <xdr:rowOff>161925</xdr:rowOff>
    </xdr:from>
    <xdr:ext cx="76200" cy="200025"/>
    <xdr:sp macro="" textlink="">
      <xdr:nvSpPr>
        <xdr:cNvPr id="2691" name="Text Box 6"/>
        <xdr:cNvSpPr txBox="1">
          <a:spLocks noChangeArrowheads="1"/>
        </xdr:cNvSpPr>
      </xdr:nvSpPr>
      <xdr:spPr bwMode="auto">
        <a:xfrm>
          <a:off x="613600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8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2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5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0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2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1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3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0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7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3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4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8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276225</xdr:colOff>
      <xdr:row>352</xdr:row>
      <xdr:rowOff>152400</xdr:rowOff>
    </xdr:from>
    <xdr:ext cx="76200" cy="200025"/>
    <xdr:sp macro="" textlink="">
      <xdr:nvSpPr>
        <xdr:cNvPr id="2756" name="Text Box 2"/>
        <xdr:cNvSpPr txBox="1">
          <a:spLocks noChangeArrowheads="1"/>
        </xdr:cNvSpPr>
      </xdr:nvSpPr>
      <xdr:spPr bwMode="auto">
        <a:xfrm>
          <a:off x="61236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7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104775</xdr:colOff>
      <xdr:row>352</xdr:row>
      <xdr:rowOff>228600</xdr:rowOff>
    </xdr:from>
    <xdr:ext cx="76200" cy="200025"/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61064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285750</xdr:colOff>
      <xdr:row>352</xdr:row>
      <xdr:rowOff>200025</xdr:rowOff>
    </xdr:from>
    <xdr:ext cx="76200" cy="200025"/>
    <xdr:sp macro="" textlink="">
      <xdr:nvSpPr>
        <xdr:cNvPr id="2762" name="Text Box 2"/>
        <xdr:cNvSpPr txBox="1">
          <a:spLocks noChangeArrowheads="1"/>
        </xdr:cNvSpPr>
      </xdr:nvSpPr>
      <xdr:spPr bwMode="auto">
        <a:xfrm>
          <a:off x="61245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447675</xdr:colOff>
      <xdr:row>352</xdr:row>
      <xdr:rowOff>200025</xdr:rowOff>
    </xdr:from>
    <xdr:ext cx="76200" cy="200025"/>
    <xdr:sp macro="" textlink="">
      <xdr:nvSpPr>
        <xdr:cNvPr id="2763" name="Text Box 1"/>
        <xdr:cNvSpPr txBox="1">
          <a:spLocks noChangeArrowheads="1"/>
        </xdr:cNvSpPr>
      </xdr:nvSpPr>
      <xdr:spPr bwMode="auto">
        <a:xfrm>
          <a:off x="61407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266700</xdr:colOff>
      <xdr:row>352</xdr:row>
      <xdr:rowOff>200025</xdr:rowOff>
    </xdr:from>
    <xdr:ext cx="76200" cy="200025"/>
    <xdr:sp macro="" textlink="">
      <xdr:nvSpPr>
        <xdr:cNvPr id="2767" name="Text Box 1"/>
        <xdr:cNvSpPr txBox="1">
          <a:spLocks noChangeArrowheads="1"/>
        </xdr:cNvSpPr>
      </xdr:nvSpPr>
      <xdr:spPr bwMode="auto">
        <a:xfrm>
          <a:off x="61226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6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7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409575</xdr:colOff>
      <xdr:row>352</xdr:row>
      <xdr:rowOff>190500</xdr:rowOff>
    </xdr:from>
    <xdr:ext cx="76200" cy="200025"/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61369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79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438150</xdr:colOff>
      <xdr:row>352</xdr:row>
      <xdr:rowOff>142875</xdr:rowOff>
    </xdr:from>
    <xdr:ext cx="76200" cy="200025"/>
    <xdr:sp macro="" textlink="">
      <xdr:nvSpPr>
        <xdr:cNvPr id="2808" name="Text Box 14"/>
        <xdr:cNvSpPr txBox="1">
          <a:spLocks noChangeArrowheads="1"/>
        </xdr:cNvSpPr>
      </xdr:nvSpPr>
      <xdr:spPr bwMode="auto">
        <a:xfrm>
          <a:off x="61398150" y="57140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09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2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6" name="Text Box 10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7" name="Text Box 1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8" name="Text Box 1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19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2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6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0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3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7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3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0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49" name="Text Box 8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0" name="Text Box 1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1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8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5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6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2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79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3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8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8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5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89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2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09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3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1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2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276225</xdr:colOff>
      <xdr:row>352</xdr:row>
      <xdr:rowOff>152400</xdr:rowOff>
    </xdr:from>
    <xdr:ext cx="76200" cy="200025"/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61236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22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104775</xdr:colOff>
      <xdr:row>352</xdr:row>
      <xdr:rowOff>228600</xdr:rowOff>
    </xdr:from>
    <xdr:ext cx="76200" cy="200025"/>
    <xdr:sp macro="" textlink="">
      <xdr:nvSpPr>
        <xdr:cNvPr id="2923" name="Text Box 1"/>
        <xdr:cNvSpPr txBox="1">
          <a:spLocks noChangeArrowheads="1"/>
        </xdr:cNvSpPr>
      </xdr:nvSpPr>
      <xdr:spPr bwMode="auto">
        <a:xfrm>
          <a:off x="61064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2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2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285750</xdr:colOff>
      <xdr:row>352</xdr:row>
      <xdr:rowOff>200025</xdr:rowOff>
    </xdr:from>
    <xdr:ext cx="76200" cy="200025"/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61245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447675</xdr:colOff>
      <xdr:row>352</xdr:row>
      <xdr:rowOff>200025</xdr:rowOff>
    </xdr:from>
    <xdr:ext cx="76200" cy="200025"/>
    <xdr:sp macro="" textlink="">
      <xdr:nvSpPr>
        <xdr:cNvPr id="2928" name="Text Box 1"/>
        <xdr:cNvSpPr txBox="1">
          <a:spLocks noChangeArrowheads="1"/>
        </xdr:cNvSpPr>
      </xdr:nvSpPr>
      <xdr:spPr bwMode="auto">
        <a:xfrm>
          <a:off x="61407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2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266700</xdr:colOff>
      <xdr:row>352</xdr:row>
      <xdr:rowOff>200025</xdr:rowOff>
    </xdr:from>
    <xdr:ext cx="76200" cy="200025"/>
    <xdr:sp macro="" textlink="">
      <xdr:nvSpPr>
        <xdr:cNvPr id="2932" name="Text Box 1"/>
        <xdr:cNvSpPr txBox="1">
          <a:spLocks noChangeArrowheads="1"/>
        </xdr:cNvSpPr>
      </xdr:nvSpPr>
      <xdr:spPr bwMode="auto">
        <a:xfrm>
          <a:off x="61226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3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49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409575</xdr:colOff>
      <xdr:row>352</xdr:row>
      <xdr:rowOff>190500</xdr:rowOff>
    </xdr:from>
    <xdr:ext cx="76200" cy="200025"/>
    <xdr:sp macro="" textlink="">
      <xdr:nvSpPr>
        <xdr:cNvPr id="2955" name="Text Box 1"/>
        <xdr:cNvSpPr txBox="1">
          <a:spLocks noChangeArrowheads="1"/>
        </xdr:cNvSpPr>
      </xdr:nvSpPr>
      <xdr:spPr bwMode="auto">
        <a:xfrm>
          <a:off x="61369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5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6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400050</xdr:colOff>
      <xdr:row>352</xdr:row>
      <xdr:rowOff>161925</xdr:rowOff>
    </xdr:from>
    <xdr:ext cx="76200" cy="200025"/>
    <xdr:sp macro="" textlink="">
      <xdr:nvSpPr>
        <xdr:cNvPr id="2973" name="Text Box 6"/>
        <xdr:cNvSpPr txBox="1">
          <a:spLocks noChangeArrowheads="1"/>
        </xdr:cNvSpPr>
      </xdr:nvSpPr>
      <xdr:spPr bwMode="auto">
        <a:xfrm>
          <a:off x="613600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7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0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7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8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1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2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4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8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5" name="Text Box 6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8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0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2" name="Text Box 5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19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3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6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0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276225</xdr:colOff>
      <xdr:row>352</xdr:row>
      <xdr:rowOff>152400</xdr:rowOff>
    </xdr:from>
    <xdr:ext cx="76200" cy="200025"/>
    <xdr:sp macro="" textlink="">
      <xdr:nvSpPr>
        <xdr:cNvPr id="3038" name="Text Box 2"/>
        <xdr:cNvSpPr txBox="1">
          <a:spLocks noChangeArrowheads="1"/>
        </xdr:cNvSpPr>
      </xdr:nvSpPr>
      <xdr:spPr bwMode="auto">
        <a:xfrm>
          <a:off x="61236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39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104775</xdr:colOff>
      <xdr:row>352</xdr:row>
      <xdr:rowOff>228600</xdr:rowOff>
    </xdr:from>
    <xdr:ext cx="76200" cy="200025"/>
    <xdr:sp macro="" textlink="">
      <xdr:nvSpPr>
        <xdr:cNvPr id="3040" name="Text Box 1"/>
        <xdr:cNvSpPr txBox="1">
          <a:spLocks noChangeArrowheads="1"/>
        </xdr:cNvSpPr>
      </xdr:nvSpPr>
      <xdr:spPr bwMode="auto">
        <a:xfrm>
          <a:off x="61064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4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4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285750</xdr:colOff>
      <xdr:row>352</xdr:row>
      <xdr:rowOff>200025</xdr:rowOff>
    </xdr:from>
    <xdr:ext cx="76200" cy="200025"/>
    <xdr:sp macro="" textlink="">
      <xdr:nvSpPr>
        <xdr:cNvPr id="3044" name="Text Box 2"/>
        <xdr:cNvSpPr txBox="1">
          <a:spLocks noChangeArrowheads="1"/>
        </xdr:cNvSpPr>
      </xdr:nvSpPr>
      <xdr:spPr bwMode="auto">
        <a:xfrm>
          <a:off x="6124575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447675</xdr:colOff>
      <xdr:row>352</xdr:row>
      <xdr:rowOff>200025</xdr:rowOff>
    </xdr:from>
    <xdr:ext cx="76200" cy="200025"/>
    <xdr:sp macro="" textlink="">
      <xdr:nvSpPr>
        <xdr:cNvPr id="3045" name="Text Box 1"/>
        <xdr:cNvSpPr txBox="1">
          <a:spLocks noChangeArrowheads="1"/>
        </xdr:cNvSpPr>
      </xdr:nvSpPr>
      <xdr:spPr bwMode="auto">
        <a:xfrm>
          <a:off x="614076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4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4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266700</xdr:colOff>
      <xdr:row>352</xdr:row>
      <xdr:rowOff>200025</xdr:rowOff>
    </xdr:from>
    <xdr:ext cx="76200" cy="200025"/>
    <xdr:sp macro="" textlink="">
      <xdr:nvSpPr>
        <xdr:cNvPr id="3049" name="Text Box 1"/>
        <xdr:cNvSpPr txBox="1">
          <a:spLocks noChangeArrowheads="1"/>
        </xdr:cNvSpPr>
      </xdr:nvSpPr>
      <xdr:spPr bwMode="auto">
        <a:xfrm>
          <a:off x="612267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8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6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409575</xdr:colOff>
      <xdr:row>352</xdr:row>
      <xdr:rowOff>190500</xdr:rowOff>
    </xdr:from>
    <xdr:ext cx="76200" cy="200025"/>
    <xdr:sp macro="" textlink="">
      <xdr:nvSpPr>
        <xdr:cNvPr id="3072" name="Text Box 1"/>
        <xdr:cNvSpPr txBox="1">
          <a:spLocks noChangeArrowheads="1"/>
        </xdr:cNvSpPr>
      </xdr:nvSpPr>
      <xdr:spPr bwMode="auto">
        <a:xfrm>
          <a:off x="61369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7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30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1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2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3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5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6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097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09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0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0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0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04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05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07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0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0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1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1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13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1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1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1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1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1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1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2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2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2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3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3137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39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40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41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43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4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145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4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4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4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5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5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5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55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56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57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59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60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61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163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6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6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67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6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6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7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17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3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7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8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18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8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19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19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85</xdr:col>
      <xdr:colOff>381000</xdr:colOff>
      <xdr:row>352</xdr:row>
      <xdr:rowOff>190500</xdr:rowOff>
    </xdr:from>
    <xdr:ext cx="76200" cy="200025"/>
    <xdr:sp macro="" textlink="">
      <xdr:nvSpPr>
        <xdr:cNvPr id="3199" name="Text Box 1"/>
        <xdr:cNvSpPr txBox="1">
          <a:spLocks noChangeArrowheads="1"/>
        </xdr:cNvSpPr>
      </xdr:nvSpPr>
      <xdr:spPr bwMode="auto">
        <a:xfrm>
          <a:off x="52197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0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1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2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3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5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6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7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3208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0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2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4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5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6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321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19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0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1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2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3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4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5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6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7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3228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2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0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3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7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323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39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2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3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324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4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25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58" name="Text Box 5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2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5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6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69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0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2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3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6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7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7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276225</xdr:colOff>
      <xdr:row>352</xdr:row>
      <xdr:rowOff>152400</xdr:rowOff>
    </xdr:from>
    <xdr:ext cx="76200" cy="200025"/>
    <xdr:sp macro="" textlink="">
      <xdr:nvSpPr>
        <xdr:cNvPr id="3284" name="Text Box 2"/>
        <xdr:cNvSpPr txBox="1">
          <a:spLocks noChangeArrowheads="1"/>
        </xdr:cNvSpPr>
      </xdr:nvSpPr>
      <xdr:spPr bwMode="auto">
        <a:xfrm>
          <a:off x="563594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5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8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290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29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93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94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9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723900</xdr:colOff>
      <xdr:row>352</xdr:row>
      <xdr:rowOff>190500</xdr:rowOff>
    </xdr:from>
    <xdr:ext cx="76200" cy="200025"/>
    <xdr:sp macro="" textlink="">
      <xdr:nvSpPr>
        <xdr:cNvPr id="329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609600</xdr:colOff>
      <xdr:row>352</xdr:row>
      <xdr:rowOff>200025</xdr:rowOff>
    </xdr:from>
    <xdr:ext cx="76200" cy="200025"/>
    <xdr:sp macro="" textlink="">
      <xdr:nvSpPr>
        <xdr:cNvPr id="3297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9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29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6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0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4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1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0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3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4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495300</xdr:colOff>
      <xdr:row>352</xdr:row>
      <xdr:rowOff>133350</xdr:rowOff>
    </xdr:from>
    <xdr:ext cx="76200" cy="200025"/>
    <xdr:sp macro="" textlink="">
      <xdr:nvSpPr>
        <xdr:cNvPr id="3326" name="Text Box 3"/>
        <xdr:cNvSpPr txBox="1">
          <a:spLocks noChangeArrowheads="1"/>
        </xdr:cNvSpPr>
      </xdr:nvSpPr>
      <xdr:spPr bwMode="auto">
        <a:xfrm>
          <a:off x="56578500" y="57130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2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2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3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409575</xdr:colOff>
      <xdr:row>352</xdr:row>
      <xdr:rowOff>190500</xdr:rowOff>
    </xdr:from>
    <xdr:ext cx="76200" cy="200025"/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56492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3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4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5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6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7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38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89" name="Text Box 4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0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3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4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39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0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152400</xdr:rowOff>
    </xdr:from>
    <xdr:ext cx="76200" cy="200025"/>
    <xdr:sp macro="" textlink="">
      <xdr:nvSpPr>
        <xdr:cNvPr id="3401" name="Text Box 2"/>
        <xdr:cNvSpPr txBox="1">
          <a:spLocks noChangeArrowheads="1"/>
        </xdr:cNvSpPr>
      </xdr:nvSpPr>
      <xdr:spPr bwMode="auto">
        <a:xfrm>
          <a:off x="554736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2" name="Text Box 4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3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7" name="Text Box 3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8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0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0" name="Text Box 3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1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2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3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7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8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1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276225</xdr:colOff>
      <xdr:row>352</xdr:row>
      <xdr:rowOff>152400</xdr:rowOff>
    </xdr:from>
    <xdr:ext cx="76200" cy="200025"/>
    <xdr:sp macro="" textlink="">
      <xdr:nvSpPr>
        <xdr:cNvPr id="3420" name="Text Box 2"/>
        <xdr:cNvSpPr txBox="1">
          <a:spLocks noChangeArrowheads="1"/>
        </xdr:cNvSpPr>
      </xdr:nvSpPr>
      <xdr:spPr bwMode="auto">
        <a:xfrm>
          <a:off x="557498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21" name="Text Box 4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22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23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2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2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26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2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2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29" name="Text Box 3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0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1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2" name="Text Box 3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3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35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36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3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8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3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40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41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4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4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4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4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4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4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4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4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50" name="Text Box 3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52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53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5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56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57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5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6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6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63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6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6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67" name="Text Box 3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68" name="Text Box 2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6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0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3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4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7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80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4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5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8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90" name="Text Box 3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9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9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49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9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97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499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409575</xdr:colOff>
      <xdr:row>352</xdr:row>
      <xdr:rowOff>190500</xdr:rowOff>
    </xdr:from>
    <xdr:ext cx="76200" cy="200025"/>
    <xdr:sp macro="" textlink="">
      <xdr:nvSpPr>
        <xdr:cNvPr id="3500" name="Text Box 1"/>
        <xdr:cNvSpPr txBox="1">
          <a:spLocks noChangeArrowheads="1"/>
        </xdr:cNvSpPr>
      </xdr:nvSpPr>
      <xdr:spPr bwMode="auto">
        <a:xfrm>
          <a:off x="55883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0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0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0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0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07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0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0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1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1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12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13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1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1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1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1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1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1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2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2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22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23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2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2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2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27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2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2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3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3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3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3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34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35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36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37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0</xdr:colOff>
      <xdr:row>352</xdr:row>
      <xdr:rowOff>190500</xdr:rowOff>
    </xdr:from>
    <xdr:ext cx="76200" cy="200025"/>
    <xdr:sp macro="" textlink="">
      <xdr:nvSpPr>
        <xdr:cNvPr id="3538" name="Text Box 1"/>
        <xdr:cNvSpPr txBox="1">
          <a:spLocks noChangeArrowheads="1"/>
        </xdr:cNvSpPr>
      </xdr:nvSpPr>
      <xdr:spPr bwMode="auto">
        <a:xfrm>
          <a:off x="55473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142875</xdr:colOff>
      <xdr:row>352</xdr:row>
      <xdr:rowOff>104775</xdr:rowOff>
    </xdr:from>
    <xdr:ext cx="76200" cy="200025"/>
    <xdr:sp macro="" textlink="">
      <xdr:nvSpPr>
        <xdr:cNvPr id="3539" name="Text Box 1"/>
        <xdr:cNvSpPr txBox="1">
          <a:spLocks noChangeArrowheads="1"/>
        </xdr:cNvSpPr>
      </xdr:nvSpPr>
      <xdr:spPr bwMode="auto">
        <a:xfrm>
          <a:off x="58054875" y="57102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4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5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8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6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7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7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357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74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7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7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78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8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8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8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8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58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152400</xdr:rowOff>
    </xdr:from>
    <xdr:ext cx="76200" cy="200025"/>
    <xdr:sp macro="" textlink="">
      <xdr:nvSpPr>
        <xdr:cNvPr id="3586" name="Text Box 2"/>
        <xdr:cNvSpPr txBox="1">
          <a:spLocks noChangeArrowheads="1"/>
        </xdr:cNvSpPr>
      </xdr:nvSpPr>
      <xdr:spPr bwMode="auto">
        <a:xfrm>
          <a:off x="560832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87" name="Text Box 4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88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89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2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3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5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6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7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8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59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3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276225</xdr:colOff>
      <xdr:row>352</xdr:row>
      <xdr:rowOff>152400</xdr:rowOff>
    </xdr:from>
    <xdr:ext cx="76200" cy="200025"/>
    <xdr:sp macro="" textlink="">
      <xdr:nvSpPr>
        <xdr:cNvPr id="3605" name="Text Box 2"/>
        <xdr:cNvSpPr txBox="1">
          <a:spLocks noChangeArrowheads="1"/>
        </xdr:cNvSpPr>
      </xdr:nvSpPr>
      <xdr:spPr bwMode="auto">
        <a:xfrm>
          <a:off x="563594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06" name="Text Box 4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7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8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0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1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1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4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5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6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7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8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1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20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21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2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23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2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25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26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2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2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2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3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3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3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3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3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35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36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37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3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1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2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4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47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48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4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52" name="Text Box 3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53" name="Text Box 2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5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8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6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6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65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69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0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5" name="Text Box 3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6" name="Text Box 2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7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8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8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83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8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409575</xdr:colOff>
      <xdr:row>352</xdr:row>
      <xdr:rowOff>190500</xdr:rowOff>
    </xdr:from>
    <xdr:ext cx="76200" cy="200025"/>
    <xdr:sp macro="" textlink="">
      <xdr:nvSpPr>
        <xdr:cNvPr id="3685" name="Text Box 1"/>
        <xdr:cNvSpPr txBox="1">
          <a:spLocks noChangeArrowheads="1"/>
        </xdr:cNvSpPr>
      </xdr:nvSpPr>
      <xdr:spPr bwMode="auto">
        <a:xfrm>
          <a:off x="56492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8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8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8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9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9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9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9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69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97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69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0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0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0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0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0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07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08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0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1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1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1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1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1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1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1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19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20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21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22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23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0</xdr:colOff>
      <xdr:row>352</xdr:row>
      <xdr:rowOff>190500</xdr:rowOff>
    </xdr:from>
    <xdr:ext cx="76200" cy="200025"/>
    <xdr:sp macro="" textlink="">
      <xdr:nvSpPr>
        <xdr:cNvPr id="3724" name="Text Box 1"/>
        <xdr:cNvSpPr txBox="1">
          <a:spLocks noChangeArrowheads="1"/>
        </xdr:cNvSpPr>
      </xdr:nvSpPr>
      <xdr:spPr bwMode="auto">
        <a:xfrm>
          <a:off x="56083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2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2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2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2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2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3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4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7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375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59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0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3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6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7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647700</xdr:colOff>
      <xdr:row>352</xdr:row>
      <xdr:rowOff>152400</xdr:rowOff>
    </xdr:from>
    <xdr:ext cx="76200" cy="200025"/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573024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2" name="Text Box 4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3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4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7" name="Text Box 3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8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7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0" name="Text Box 3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1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2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3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7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8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8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457200</xdr:colOff>
      <xdr:row>352</xdr:row>
      <xdr:rowOff>152400</xdr:rowOff>
    </xdr:from>
    <xdr:ext cx="76200" cy="200025"/>
    <xdr:sp macro="" textlink="">
      <xdr:nvSpPr>
        <xdr:cNvPr id="3790" name="Text Box 2"/>
        <xdr:cNvSpPr txBox="1">
          <a:spLocks noChangeArrowheads="1"/>
        </xdr:cNvSpPr>
      </xdr:nvSpPr>
      <xdr:spPr bwMode="auto">
        <a:xfrm>
          <a:off x="577596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91" name="Text Box 4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92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93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9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9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96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9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79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799" name="Text Box 3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1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2" name="Text Box 3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3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05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06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0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8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0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10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11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1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1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1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1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1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1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1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1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20" name="Text Box 3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21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22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23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2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2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26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2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2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3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3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32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33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3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3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3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37" name="Text Box 3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38" name="Text Box 2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3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0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3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4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4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4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4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50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4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5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60" name="Text Box 3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61" name="Text Box 2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6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6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6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6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6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67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68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6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409575</xdr:colOff>
      <xdr:row>352</xdr:row>
      <xdr:rowOff>190500</xdr:rowOff>
    </xdr:from>
    <xdr:ext cx="76200" cy="200025"/>
    <xdr:sp macro="" textlink="">
      <xdr:nvSpPr>
        <xdr:cNvPr id="3870" name="Text Box 1"/>
        <xdr:cNvSpPr txBox="1">
          <a:spLocks noChangeArrowheads="1"/>
        </xdr:cNvSpPr>
      </xdr:nvSpPr>
      <xdr:spPr bwMode="auto">
        <a:xfrm>
          <a:off x="571023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7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7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7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7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7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7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77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7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7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8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8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82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83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8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8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8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8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8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8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9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9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92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93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9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9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9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897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9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89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0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0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0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0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904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905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906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907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908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0</xdr:colOff>
      <xdr:row>352</xdr:row>
      <xdr:rowOff>190500</xdr:rowOff>
    </xdr:from>
    <xdr:ext cx="76200" cy="200025"/>
    <xdr:sp macro="" textlink="">
      <xdr:nvSpPr>
        <xdr:cNvPr id="3909" name="Text Box 1"/>
        <xdr:cNvSpPr txBox="1">
          <a:spLocks noChangeArrowheads="1"/>
        </xdr:cNvSpPr>
      </xdr:nvSpPr>
      <xdr:spPr bwMode="auto">
        <a:xfrm>
          <a:off x="56692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1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2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6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3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4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4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4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394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44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4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4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48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4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5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5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5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5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5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5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152400</xdr:rowOff>
    </xdr:from>
    <xdr:ext cx="76200" cy="200025"/>
    <xdr:sp macro="" textlink="">
      <xdr:nvSpPr>
        <xdr:cNvPr id="3956" name="Text Box 2"/>
        <xdr:cNvSpPr txBox="1">
          <a:spLocks noChangeArrowheads="1"/>
        </xdr:cNvSpPr>
      </xdr:nvSpPr>
      <xdr:spPr bwMode="auto">
        <a:xfrm>
          <a:off x="573024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57" name="Text Box 4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58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2" name="Text Box 3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5" name="Text Box 3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6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7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8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6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2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3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276225</xdr:colOff>
      <xdr:row>352</xdr:row>
      <xdr:rowOff>152400</xdr:rowOff>
    </xdr:from>
    <xdr:ext cx="76200" cy="200025"/>
    <xdr:sp macro="" textlink="">
      <xdr:nvSpPr>
        <xdr:cNvPr id="3975" name="Text Box 2"/>
        <xdr:cNvSpPr txBox="1">
          <a:spLocks noChangeArrowheads="1"/>
        </xdr:cNvSpPr>
      </xdr:nvSpPr>
      <xdr:spPr bwMode="auto">
        <a:xfrm>
          <a:off x="575786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76" name="Text Box 4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7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8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7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81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8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8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4" name="Text Box 3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5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6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7" name="Text Box 3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8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8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90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91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9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93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9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95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96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9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399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399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0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0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0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0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0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05" name="Text Box 3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06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07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08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0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1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2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1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17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18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1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22" name="Text Box 3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2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8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29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3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3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35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39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0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5" name="Text Box 3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6" name="Text Box 2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4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5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5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52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53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5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409575</xdr:colOff>
      <xdr:row>352</xdr:row>
      <xdr:rowOff>190500</xdr:rowOff>
    </xdr:from>
    <xdr:ext cx="76200" cy="200025"/>
    <xdr:sp macro="" textlink="">
      <xdr:nvSpPr>
        <xdr:cNvPr id="4055" name="Text Box 1"/>
        <xdr:cNvSpPr txBox="1">
          <a:spLocks noChangeArrowheads="1"/>
        </xdr:cNvSpPr>
      </xdr:nvSpPr>
      <xdr:spPr bwMode="auto">
        <a:xfrm>
          <a:off x="57711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5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5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5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5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6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6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62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6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6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6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6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67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68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6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7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7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7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7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7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7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7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77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78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7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8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8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82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8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8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8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8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8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8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89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90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0</xdr:colOff>
      <xdr:row>352</xdr:row>
      <xdr:rowOff>190500</xdr:rowOff>
    </xdr:from>
    <xdr:ext cx="76200" cy="200025"/>
    <xdr:sp macro="" textlink="">
      <xdr:nvSpPr>
        <xdr:cNvPr id="4091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552450</xdr:colOff>
      <xdr:row>352</xdr:row>
      <xdr:rowOff>104775</xdr:rowOff>
    </xdr:from>
    <xdr:ext cx="76200" cy="200025"/>
    <xdr:sp macro="" textlink="">
      <xdr:nvSpPr>
        <xdr:cNvPr id="4092" name="Text Box 1"/>
        <xdr:cNvSpPr txBox="1">
          <a:spLocks noChangeArrowheads="1"/>
        </xdr:cNvSpPr>
      </xdr:nvSpPr>
      <xdr:spPr bwMode="auto">
        <a:xfrm>
          <a:off x="57245250" y="57102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533400</xdr:colOff>
      <xdr:row>352</xdr:row>
      <xdr:rowOff>57150</xdr:rowOff>
    </xdr:from>
    <xdr:ext cx="76200" cy="200025"/>
    <xdr:sp macro="" textlink="">
      <xdr:nvSpPr>
        <xdr:cNvPr id="4093" name="Text Box 1"/>
        <xdr:cNvSpPr txBox="1">
          <a:spLocks noChangeArrowheads="1"/>
        </xdr:cNvSpPr>
      </xdr:nvSpPr>
      <xdr:spPr bwMode="auto">
        <a:xfrm>
          <a:off x="57226200" y="570547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638175</xdr:colOff>
      <xdr:row>352</xdr:row>
      <xdr:rowOff>180975</xdr:rowOff>
    </xdr:from>
    <xdr:ext cx="76200" cy="200025"/>
    <xdr:sp macro="" textlink="">
      <xdr:nvSpPr>
        <xdr:cNvPr id="4094" name="Text Box 1"/>
        <xdr:cNvSpPr txBox="1">
          <a:spLocks noChangeArrowheads="1"/>
        </xdr:cNvSpPr>
      </xdr:nvSpPr>
      <xdr:spPr bwMode="auto">
        <a:xfrm>
          <a:off x="57302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9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9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9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9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09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0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1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5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412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29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3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152400</xdr:rowOff>
    </xdr:from>
    <xdr:ext cx="76200" cy="200025"/>
    <xdr:sp macro="" textlink="">
      <xdr:nvSpPr>
        <xdr:cNvPr id="4141" name="Text Box 2"/>
        <xdr:cNvSpPr txBox="1">
          <a:spLocks noChangeArrowheads="1"/>
        </xdr:cNvSpPr>
      </xdr:nvSpPr>
      <xdr:spPr bwMode="auto">
        <a:xfrm>
          <a:off x="579120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2" name="Text Box 4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3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4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7" name="Text Box 3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8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4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0" name="Text Box 3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2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3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7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8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5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276225</xdr:colOff>
      <xdr:row>352</xdr:row>
      <xdr:rowOff>152400</xdr:rowOff>
    </xdr:from>
    <xdr:ext cx="76200" cy="200025"/>
    <xdr:sp macro="" textlink="">
      <xdr:nvSpPr>
        <xdr:cNvPr id="4160" name="Text Box 2"/>
        <xdr:cNvSpPr txBox="1">
          <a:spLocks noChangeArrowheads="1"/>
        </xdr:cNvSpPr>
      </xdr:nvSpPr>
      <xdr:spPr bwMode="auto">
        <a:xfrm>
          <a:off x="58188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61" name="Text Box 4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62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63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6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6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6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6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6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69" name="Text Box 3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0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1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2" name="Text Box 3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3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75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76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7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8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7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80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81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8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8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8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90" name="Text Box 3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91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92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93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96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97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19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19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02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03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0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0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07" name="Text Box 3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08" name="Text Box 2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0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0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3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1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1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1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20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5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2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30" name="Text Box 3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3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3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3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3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37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38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3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409575</xdr:colOff>
      <xdr:row>352</xdr:row>
      <xdr:rowOff>190500</xdr:rowOff>
    </xdr:from>
    <xdr:ext cx="76200" cy="200025"/>
    <xdr:sp macro="" textlink="">
      <xdr:nvSpPr>
        <xdr:cNvPr id="4240" name="Text Box 1"/>
        <xdr:cNvSpPr txBox="1">
          <a:spLocks noChangeArrowheads="1"/>
        </xdr:cNvSpPr>
      </xdr:nvSpPr>
      <xdr:spPr bwMode="auto">
        <a:xfrm>
          <a:off x="58321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4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4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4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4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4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47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4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4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5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52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53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5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5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5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5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5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6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6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62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63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6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6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67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6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6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7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7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7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7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74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75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76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77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78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0</xdr:colOff>
      <xdr:row>352</xdr:row>
      <xdr:rowOff>190500</xdr:rowOff>
    </xdr:from>
    <xdr:ext cx="76200" cy="200025"/>
    <xdr:sp macro="" textlink="">
      <xdr:nvSpPr>
        <xdr:cNvPr id="4279" name="Text Box 1"/>
        <xdr:cNvSpPr txBox="1">
          <a:spLocks noChangeArrowheads="1"/>
        </xdr:cNvSpPr>
      </xdr:nvSpPr>
      <xdr:spPr bwMode="auto">
        <a:xfrm>
          <a:off x="57912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8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29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4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0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1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1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1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431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14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1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1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18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2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2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2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2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2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2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152400</xdr:rowOff>
    </xdr:from>
    <xdr:ext cx="76200" cy="200025"/>
    <xdr:sp macro="" textlink="">
      <xdr:nvSpPr>
        <xdr:cNvPr id="4326" name="Text Box 2"/>
        <xdr:cNvSpPr txBox="1">
          <a:spLocks noChangeArrowheads="1"/>
        </xdr:cNvSpPr>
      </xdr:nvSpPr>
      <xdr:spPr bwMode="auto">
        <a:xfrm>
          <a:off x="585216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27" name="Text Box 4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28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29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2" name="Text Box 3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3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5" name="Text Box 3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6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7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8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3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2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3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276225</xdr:colOff>
      <xdr:row>352</xdr:row>
      <xdr:rowOff>152400</xdr:rowOff>
    </xdr:from>
    <xdr:ext cx="76200" cy="200025"/>
    <xdr:sp macro="" textlink="">
      <xdr:nvSpPr>
        <xdr:cNvPr id="4345" name="Text Box 2"/>
        <xdr:cNvSpPr txBox="1">
          <a:spLocks noChangeArrowheads="1"/>
        </xdr:cNvSpPr>
      </xdr:nvSpPr>
      <xdr:spPr bwMode="auto">
        <a:xfrm>
          <a:off x="587978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46" name="Text Box 4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7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8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4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5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5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5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4" name="Text Box 3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5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6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7" name="Text Box 3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5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60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61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6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63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6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65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66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6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6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6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7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7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7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7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7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75" name="Text Box 3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76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77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78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7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1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2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8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87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88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8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92" name="Text Box 3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93" name="Text Box 2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39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8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0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0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05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09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0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5" name="Text Box 3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6" name="Text Box 2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1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2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2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22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23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2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409575</xdr:colOff>
      <xdr:row>352</xdr:row>
      <xdr:rowOff>190500</xdr:rowOff>
    </xdr:from>
    <xdr:ext cx="76200" cy="200025"/>
    <xdr:sp macro="" textlink="">
      <xdr:nvSpPr>
        <xdr:cNvPr id="4425" name="Text Box 1"/>
        <xdr:cNvSpPr txBox="1">
          <a:spLocks noChangeArrowheads="1"/>
        </xdr:cNvSpPr>
      </xdr:nvSpPr>
      <xdr:spPr bwMode="auto">
        <a:xfrm>
          <a:off x="589311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2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2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2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2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3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3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32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3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3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3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37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38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3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4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4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4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4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4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4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4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47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48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4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5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5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52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5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5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5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5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5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5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59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60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61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62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63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0</xdr:colOff>
      <xdr:row>352</xdr:row>
      <xdr:rowOff>190500</xdr:rowOff>
    </xdr:from>
    <xdr:ext cx="76200" cy="200025"/>
    <xdr:sp macro="" textlink="">
      <xdr:nvSpPr>
        <xdr:cNvPr id="4464" name="Text Box 1"/>
        <xdr:cNvSpPr txBox="1">
          <a:spLocks noChangeArrowheads="1"/>
        </xdr:cNvSpPr>
      </xdr:nvSpPr>
      <xdr:spPr bwMode="auto">
        <a:xfrm>
          <a:off x="58521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6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6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6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6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6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7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8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3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449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499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3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4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0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1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619125</xdr:colOff>
      <xdr:row>352</xdr:row>
      <xdr:rowOff>180975</xdr:rowOff>
    </xdr:from>
    <xdr:ext cx="76200" cy="200025"/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2" name="Text Box 4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3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4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7" name="Text Box 3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8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1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0" name="Text Box 3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1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2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3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7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8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2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276225</xdr:colOff>
      <xdr:row>352</xdr:row>
      <xdr:rowOff>152400</xdr:rowOff>
    </xdr:from>
    <xdr:ext cx="76200" cy="200025"/>
    <xdr:sp macro="" textlink="">
      <xdr:nvSpPr>
        <xdr:cNvPr id="4530" name="Text Box 2"/>
        <xdr:cNvSpPr txBox="1">
          <a:spLocks noChangeArrowheads="1"/>
        </xdr:cNvSpPr>
      </xdr:nvSpPr>
      <xdr:spPr bwMode="auto">
        <a:xfrm>
          <a:off x="594074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31" name="Text Box 4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32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33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3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3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3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3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3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39" name="Text Box 3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0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1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2" name="Text Box 3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3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45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46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4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8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4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50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51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5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5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5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5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5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5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5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5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60" name="Text Box 3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61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62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63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6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6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66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67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6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6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7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7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72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73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7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7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7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77" name="Text Box 3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78" name="Text Box 2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7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0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3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4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8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8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8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590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4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59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00" name="Text Box 3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0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0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0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0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0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07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08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09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409575</xdr:colOff>
      <xdr:row>352</xdr:row>
      <xdr:rowOff>190500</xdr:rowOff>
    </xdr:from>
    <xdr:ext cx="76200" cy="200025"/>
    <xdr:sp macro="" textlink="">
      <xdr:nvSpPr>
        <xdr:cNvPr id="4610" name="Text Box 1"/>
        <xdr:cNvSpPr txBox="1">
          <a:spLocks noChangeArrowheads="1"/>
        </xdr:cNvSpPr>
      </xdr:nvSpPr>
      <xdr:spPr bwMode="auto">
        <a:xfrm>
          <a:off x="595407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1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1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1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1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1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1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17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1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1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2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2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22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23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2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2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2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2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2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2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3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3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32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33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3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3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3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37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3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3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4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4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4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4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44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45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47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0</xdr:colOff>
      <xdr:row>352</xdr:row>
      <xdr:rowOff>190500</xdr:rowOff>
    </xdr:from>
    <xdr:ext cx="76200" cy="200025"/>
    <xdr:sp macro="" textlink="">
      <xdr:nvSpPr>
        <xdr:cNvPr id="4648" name="Text Box 1"/>
        <xdr:cNvSpPr txBox="1">
          <a:spLocks noChangeArrowheads="1"/>
        </xdr:cNvSpPr>
      </xdr:nvSpPr>
      <xdr:spPr bwMode="auto">
        <a:xfrm>
          <a:off x="59131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342900</xdr:colOff>
      <xdr:row>352</xdr:row>
      <xdr:rowOff>200025</xdr:rowOff>
    </xdr:from>
    <xdr:ext cx="76200" cy="200025"/>
    <xdr:sp macro="" textlink="">
      <xdr:nvSpPr>
        <xdr:cNvPr id="4649" name="Text Box 1"/>
        <xdr:cNvSpPr txBox="1">
          <a:spLocks noChangeArrowheads="1"/>
        </xdr:cNvSpPr>
      </xdr:nvSpPr>
      <xdr:spPr bwMode="auto">
        <a:xfrm>
          <a:off x="606933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5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6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7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8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8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82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468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84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85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8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8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88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8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9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9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9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9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9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69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800100</xdr:colOff>
      <xdr:row>352</xdr:row>
      <xdr:rowOff>161925</xdr:rowOff>
    </xdr:from>
    <xdr:ext cx="76200" cy="200025"/>
    <xdr:sp macro="" textlink="">
      <xdr:nvSpPr>
        <xdr:cNvPr id="4696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657225</xdr:colOff>
      <xdr:row>352</xdr:row>
      <xdr:rowOff>190500</xdr:rowOff>
    </xdr:from>
    <xdr:ext cx="76200" cy="200025"/>
    <xdr:sp macro="" textlink="">
      <xdr:nvSpPr>
        <xdr:cNvPr id="4697" name="Text Box 4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123825</xdr:colOff>
      <xdr:row>352</xdr:row>
      <xdr:rowOff>171450</xdr:rowOff>
    </xdr:from>
    <xdr:ext cx="76200" cy="200025"/>
    <xdr:sp macro="" textlink="">
      <xdr:nvSpPr>
        <xdr:cNvPr id="4698" name="Text Box 1"/>
        <xdr:cNvSpPr txBox="1">
          <a:spLocks noChangeArrowheads="1"/>
        </xdr:cNvSpPr>
      </xdr:nvSpPr>
      <xdr:spPr bwMode="auto">
        <a:xfrm>
          <a:off x="6108382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2" name="Text Box 3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5" name="Text Box 3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6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7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8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0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2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3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276225</xdr:colOff>
      <xdr:row>352</xdr:row>
      <xdr:rowOff>152400</xdr:rowOff>
    </xdr:from>
    <xdr:ext cx="76200" cy="200025"/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606266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16" name="Text Box 4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7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8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1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2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2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2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4" name="Text Box 3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5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6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7" name="Text Box 3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8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2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30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31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3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33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3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35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36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3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3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3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4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4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4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4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4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45" name="Text Box 3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46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47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48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4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1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2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5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57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58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5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62" name="Text Box 3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63" name="Text Box 2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6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5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8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69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7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7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75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79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0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5" name="Text Box 3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6" name="Text Box 2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8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9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9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92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93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94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409575</xdr:colOff>
      <xdr:row>352</xdr:row>
      <xdr:rowOff>190500</xdr:rowOff>
    </xdr:from>
    <xdr:ext cx="76200" cy="200025"/>
    <xdr:sp macro="" textlink="">
      <xdr:nvSpPr>
        <xdr:cNvPr id="4795" name="Text Box 1"/>
        <xdr:cNvSpPr txBox="1">
          <a:spLocks noChangeArrowheads="1"/>
        </xdr:cNvSpPr>
      </xdr:nvSpPr>
      <xdr:spPr bwMode="auto">
        <a:xfrm>
          <a:off x="607599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9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9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79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79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0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0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02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0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0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0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0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07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08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0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1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1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1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1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1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1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1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17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18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1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2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2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22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2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2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2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2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2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2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29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30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31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32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0</xdr:colOff>
      <xdr:row>352</xdr:row>
      <xdr:rowOff>190500</xdr:rowOff>
    </xdr:from>
    <xdr:ext cx="76200" cy="200025"/>
    <xdr:sp macro="" textlink="">
      <xdr:nvSpPr>
        <xdr:cNvPr id="4833" name="Text Box 1"/>
        <xdr:cNvSpPr txBox="1">
          <a:spLocks noChangeArrowheads="1"/>
        </xdr:cNvSpPr>
      </xdr:nvSpPr>
      <xdr:spPr bwMode="auto">
        <a:xfrm>
          <a:off x="60350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485775</xdr:colOff>
      <xdr:row>352</xdr:row>
      <xdr:rowOff>152400</xdr:rowOff>
    </xdr:from>
    <xdr:ext cx="76200" cy="200025"/>
    <xdr:sp macro="" textlink="">
      <xdr:nvSpPr>
        <xdr:cNvPr id="4834" name="Text Box 1"/>
        <xdr:cNvSpPr txBox="1">
          <a:spLocks noChangeArrowheads="1"/>
        </xdr:cNvSpPr>
      </xdr:nvSpPr>
      <xdr:spPr bwMode="auto">
        <a:xfrm>
          <a:off x="6083617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3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3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3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3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3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4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5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1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486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69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3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7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88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152400</xdr:rowOff>
    </xdr:from>
    <xdr:ext cx="76200" cy="200025"/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60960000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2" name="Text Box 4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3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4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7" name="Text Box 3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8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8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0" name="Text Box 3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2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3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7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8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89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276225</xdr:colOff>
      <xdr:row>352</xdr:row>
      <xdr:rowOff>152400</xdr:rowOff>
    </xdr:from>
    <xdr:ext cx="76200" cy="200025"/>
    <xdr:sp macro="" textlink="">
      <xdr:nvSpPr>
        <xdr:cNvPr id="4900" name="Text Box 2"/>
        <xdr:cNvSpPr txBox="1">
          <a:spLocks noChangeArrowheads="1"/>
        </xdr:cNvSpPr>
      </xdr:nvSpPr>
      <xdr:spPr bwMode="auto">
        <a:xfrm>
          <a:off x="61236225" y="57150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01" name="Text Box 4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02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0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0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0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0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0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09" name="Text Box 3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0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1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2" name="Text Box 3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3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15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1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8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1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20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21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2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2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2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2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2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2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2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30" name="Text Box 3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31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32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33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3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3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36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37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3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3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4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4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42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43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4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4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4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47" name="Text Box 3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48" name="Text Box 2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4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0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3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4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5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5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5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60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4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5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6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70" name="Text Box 3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71" name="Text Box 2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7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7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7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77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78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7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409575</xdr:colOff>
      <xdr:row>352</xdr:row>
      <xdr:rowOff>190500</xdr:rowOff>
    </xdr:from>
    <xdr:ext cx="76200" cy="200025"/>
    <xdr:sp macro="" textlink="">
      <xdr:nvSpPr>
        <xdr:cNvPr id="4980" name="Text Box 1"/>
        <xdr:cNvSpPr txBox="1">
          <a:spLocks noChangeArrowheads="1"/>
        </xdr:cNvSpPr>
      </xdr:nvSpPr>
      <xdr:spPr bwMode="auto">
        <a:xfrm>
          <a:off x="61369575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8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8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8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8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8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8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87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8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8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9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9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92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93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9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9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499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9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9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499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0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0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02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03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0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0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0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07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0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0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1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1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1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1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14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15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16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17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18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0</xdr:colOff>
      <xdr:row>352</xdr:row>
      <xdr:rowOff>190500</xdr:rowOff>
    </xdr:from>
    <xdr:ext cx="76200" cy="200025"/>
    <xdr:sp macro="" textlink="">
      <xdr:nvSpPr>
        <xdr:cNvPr id="5019" name="Text Box 1"/>
        <xdr:cNvSpPr txBox="1">
          <a:spLocks noChangeArrowheads="1"/>
        </xdr:cNvSpPr>
      </xdr:nvSpPr>
      <xdr:spPr bwMode="auto">
        <a:xfrm>
          <a:off x="60960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2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3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4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50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5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5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05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54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55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56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57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58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59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60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61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86</xdr:col>
      <xdr:colOff>381000</xdr:colOff>
      <xdr:row>352</xdr:row>
      <xdr:rowOff>190500</xdr:rowOff>
    </xdr:from>
    <xdr:ext cx="76200" cy="200025"/>
    <xdr:sp macro="" textlink="">
      <xdr:nvSpPr>
        <xdr:cNvPr id="5062" name="Text Box 1"/>
        <xdr:cNvSpPr txBox="1">
          <a:spLocks noChangeArrowheads="1"/>
        </xdr:cNvSpPr>
      </xdr:nvSpPr>
      <xdr:spPr bwMode="auto">
        <a:xfrm>
          <a:off x="52806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3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4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5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6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7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8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69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70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87</xdr:col>
      <xdr:colOff>381000</xdr:colOff>
      <xdr:row>352</xdr:row>
      <xdr:rowOff>190500</xdr:rowOff>
    </xdr:from>
    <xdr:ext cx="76200" cy="200025"/>
    <xdr:sp macro="" textlink="">
      <xdr:nvSpPr>
        <xdr:cNvPr id="5071" name="Text Box 1"/>
        <xdr:cNvSpPr txBox="1">
          <a:spLocks noChangeArrowheads="1"/>
        </xdr:cNvSpPr>
      </xdr:nvSpPr>
      <xdr:spPr bwMode="auto">
        <a:xfrm>
          <a:off x="53416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2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3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4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5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6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7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8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79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88</xdr:col>
      <xdr:colOff>381000</xdr:colOff>
      <xdr:row>352</xdr:row>
      <xdr:rowOff>190500</xdr:rowOff>
    </xdr:from>
    <xdr:ext cx="76200" cy="200025"/>
    <xdr:sp macro="" textlink="">
      <xdr:nvSpPr>
        <xdr:cNvPr id="5080" name="Text Box 1"/>
        <xdr:cNvSpPr txBox="1">
          <a:spLocks noChangeArrowheads="1"/>
        </xdr:cNvSpPr>
      </xdr:nvSpPr>
      <xdr:spPr bwMode="auto">
        <a:xfrm>
          <a:off x="54025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1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2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3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4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5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6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7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8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89</xdr:col>
      <xdr:colOff>381000</xdr:colOff>
      <xdr:row>352</xdr:row>
      <xdr:rowOff>190500</xdr:rowOff>
    </xdr:from>
    <xdr:ext cx="76200" cy="200025"/>
    <xdr:sp macro="" textlink="">
      <xdr:nvSpPr>
        <xdr:cNvPr id="5089" name="Text Box 1"/>
        <xdr:cNvSpPr txBox="1">
          <a:spLocks noChangeArrowheads="1"/>
        </xdr:cNvSpPr>
      </xdr:nvSpPr>
      <xdr:spPr bwMode="auto">
        <a:xfrm>
          <a:off x="54635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0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1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2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3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4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5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6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7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90</xdr:col>
      <xdr:colOff>381000</xdr:colOff>
      <xdr:row>352</xdr:row>
      <xdr:rowOff>190500</xdr:rowOff>
    </xdr:from>
    <xdr:ext cx="76200" cy="200025"/>
    <xdr:sp macro="" textlink="">
      <xdr:nvSpPr>
        <xdr:cNvPr id="5098" name="Text Box 1"/>
        <xdr:cNvSpPr txBox="1">
          <a:spLocks noChangeArrowheads="1"/>
        </xdr:cNvSpPr>
      </xdr:nvSpPr>
      <xdr:spPr bwMode="auto">
        <a:xfrm>
          <a:off x="55245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099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0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1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2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3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4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5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6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91</xdr:col>
      <xdr:colOff>381000</xdr:colOff>
      <xdr:row>352</xdr:row>
      <xdr:rowOff>190500</xdr:rowOff>
    </xdr:from>
    <xdr:ext cx="76200" cy="200025"/>
    <xdr:sp macro="" textlink="">
      <xdr:nvSpPr>
        <xdr:cNvPr id="5107" name="Text Box 1"/>
        <xdr:cNvSpPr txBox="1">
          <a:spLocks noChangeArrowheads="1"/>
        </xdr:cNvSpPr>
      </xdr:nvSpPr>
      <xdr:spPr bwMode="auto">
        <a:xfrm>
          <a:off x="55854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08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09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0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1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2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3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4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5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92</xdr:col>
      <xdr:colOff>381000</xdr:colOff>
      <xdr:row>352</xdr:row>
      <xdr:rowOff>190500</xdr:rowOff>
    </xdr:from>
    <xdr:ext cx="76200" cy="200025"/>
    <xdr:sp macro="" textlink="">
      <xdr:nvSpPr>
        <xdr:cNvPr id="5116" name="Text Box 1"/>
        <xdr:cNvSpPr txBox="1">
          <a:spLocks noChangeArrowheads="1"/>
        </xdr:cNvSpPr>
      </xdr:nvSpPr>
      <xdr:spPr bwMode="auto">
        <a:xfrm>
          <a:off x="56464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17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18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19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20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21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22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23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24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93</xdr:col>
      <xdr:colOff>381000</xdr:colOff>
      <xdr:row>352</xdr:row>
      <xdr:rowOff>190500</xdr:rowOff>
    </xdr:from>
    <xdr:ext cx="76200" cy="200025"/>
    <xdr:sp macro="" textlink="">
      <xdr:nvSpPr>
        <xdr:cNvPr id="5125" name="Text Box 1"/>
        <xdr:cNvSpPr txBox="1">
          <a:spLocks noChangeArrowheads="1"/>
        </xdr:cNvSpPr>
      </xdr:nvSpPr>
      <xdr:spPr bwMode="auto">
        <a:xfrm>
          <a:off x="570738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26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27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28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29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30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31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32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33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94</xdr:col>
      <xdr:colOff>381000</xdr:colOff>
      <xdr:row>352</xdr:row>
      <xdr:rowOff>190500</xdr:rowOff>
    </xdr:from>
    <xdr:ext cx="76200" cy="200025"/>
    <xdr:sp macro="" textlink="">
      <xdr:nvSpPr>
        <xdr:cNvPr id="5134" name="Text Box 1"/>
        <xdr:cNvSpPr txBox="1">
          <a:spLocks noChangeArrowheads="1"/>
        </xdr:cNvSpPr>
      </xdr:nvSpPr>
      <xdr:spPr bwMode="auto">
        <a:xfrm>
          <a:off x="57683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35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36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37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38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39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40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41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42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95</xdr:col>
      <xdr:colOff>381000</xdr:colOff>
      <xdr:row>352</xdr:row>
      <xdr:rowOff>190500</xdr:rowOff>
    </xdr:from>
    <xdr:ext cx="76200" cy="200025"/>
    <xdr:sp macro="" textlink="">
      <xdr:nvSpPr>
        <xdr:cNvPr id="5143" name="Text Box 1"/>
        <xdr:cNvSpPr txBox="1">
          <a:spLocks noChangeArrowheads="1"/>
        </xdr:cNvSpPr>
      </xdr:nvSpPr>
      <xdr:spPr bwMode="auto">
        <a:xfrm>
          <a:off x="58293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44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45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46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47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48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49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50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51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96</xdr:col>
      <xdr:colOff>381000</xdr:colOff>
      <xdr:row>352</xdr:row>
      <xdr:rowOff>190500</xdr:rowOff>
    </xdr:from>
    <xdr:ext cx="76200" cy="200025"/>
    <xdr:sp macro="" textlink="">
      <xdr:nvSpPr>
        <xdr:cNvPr id="5152" name="Text Box 1"/>
        <xdr:cNvSpPr txBox="1">
          <a:spLocks noChangeArrowheads="1"/>
        </xdr:cNvSpPr>
      </xdr:nvSpPr>
      <xdr:spPr bwMode="auto">
        <a:xfrm>
          <a:off x="589026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3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4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5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6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7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8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59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60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97</xdr:col>
      <xdr:colOff>381000</xdr:colOff>
      <xdr:row>352</xdr:row>
      <xdr:rowOff>190500</xdr:rowOff>
    </xdr:from>
    <xdr:ext cx="76200" cy="200025"/>
    <xdr:sp macro="" textlink="">
      <xdr:nvSpPr>
        <xdr:cNvPr id="5161" name="Text Box 1"/>
        <xdr:cNvSpPr txBox="1">
          <a:spLocks noChangeArrowheads="1"/>
        </xdr:cNvSpPr>
      </xdr:nvSpPr>
      <xdr:spPr bwMode="auto">
        <a:xfrm>
          <a:off x="595122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2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3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4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5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6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7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8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69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99</xdr:col>
      <xdr:colOff>381000</xdr:colOff>
      <xdr:row>352</xdr:row>
      <xdr:rowOff>190500</xdr:rowOff>
    </xdr:from>
    <xdr:ext cx="76200" cy="200025"/>
    <xdr:sp macro="" textlink="">
      <xdr:nvSpPr>
        <xdr:cNvPr id="5170" name="Text Box 1"/>
        <xdr:cNvSpPr txBox="1">
          <a:spLocks noChangeArrowheads="1"/>
        </xdr:cNvSpPr>
      </xdr:nvSpPr>
      <xdr:spPr bwMode="auto">
        <a:xfrm>
          <a:off x="607314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1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2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3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4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5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6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7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8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100</xdr:col>
      <xdr:colOff>381000</xdr:colOff>
      <xdr:row>352</xdr:row>
      <xdr:rowOff>190500</xdr:rowOff>
    </xdr:from>
    <xdr:ext cx="76200" cy="200025"/>
    <xdr:sp macro="" textlink="">
      <xdr:nvSpPr>
        <xdr:cNvPr id="5179" name="Text Box 1"/>
        <xdr:cNvSpPr txBox="1">
          <a:spLocks noChangeArrowheads="1"/>
        </xdr:cNvSpPr>
      </xdr:nvSpPr>
      <xdr:spPr bwMode="auto">
        <a:xfrm>
          <a:off x="61341000" y="57159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400050</xdr:colOff>
      <xdr:row>354</xdr:row>
      <xdr:rowOff>28575</xdr:rowOff>
    </xdr:from>
    <xdr:ext cx="76200" cy="200025"/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16249650" y="573500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114300</xdr:rowOff>
    </xdr:from>
    <xdr:ext cx="76200" cy="200025"/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16459200" y="572738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38100</xdr:rowOff>
    </xdr:from>
    <xdr:ext cx="76200" cy="200025"/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16459200" y="571976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219075</xdr:rowOff>
    </xdr:from>
    <xdr:ext cx="76200" cy="200025"/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104775</xdr:rowOff>
    </xdr:from>
    <xdr:ext cx="76200" cy="200025"/>
    <xdr:sp macro="" textlink="">
      <xdr:nvSpPr>
        <xdr:cNvPr id="81" name="Text Box 6"/>
        <xdr:cNvSpPr txBox="1">
          <a:spLocks noChangeArrowheads="1"/>
        </xdr:cNvSpPr>
      </xdr:nvSpPr>
      <xdr:spPr bwMode="auto">
        <a:xfrm>
          <a:off x="16459200" y="57264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495300</xdr:colOff>
      <xdr:row>353</xdr:row>
      <xdr:rowOff>190500</xdr:rowOff>
    </xdr:from>
    <xdr:ext cx="76200" cy="200025"/>
    <xdr:sp macro="" textlink="">
      <xdr:nvSpPr>
        <xdr:cNvPr id="82" name="Text Box 2"/>
        <xdr:cNvSpPr txBox="1">
          <a:spLocks noChangeArrowheads="1"/>
        </xdr:cNvSpPr>
      </xdr:nvSpPr>
      <xdr:spPr bwMode="auto">
        <a:xfrm>
          <a:off x="157353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" name="Text Box 6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5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6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0" name="Text Box 6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3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4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" name="Text Box 10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" name="Text Box 1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" name="Text Box 1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142875</xdr:rowOff>
    </xdr:from>
    <xdr:ext cx="76200" cy="200025"/>
    <xdr:sp macro="" textlink="">
      <xdr:nvSpPr>
        <xdr:cNvPr id="186" name="Text Box 14"/>
        <xdr:cNvSpPr txBox="1">
          <a:spLocks noChangeArrowheads="1"/>
        </xdr:cNvSpPr>
      </xdr:nvSpPr>
      <xdr:spPr bwMode="auto">
        <a:xfrm>
          <a:off x="16459200" y="5730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" name="Text Box 10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" name="Text Box 1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" name="Text Box 1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4" name="Text Box 5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1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8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27" name="Text Box 5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28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2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1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2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4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8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1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2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5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6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0" name="Text Box 5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1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4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7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8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5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4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8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7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19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2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4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5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6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7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408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0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0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3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444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6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5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499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200025</xdr:rowOff>
    </xdr:from>
    <xdr:ext cx="76200" cy="200025"/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219075</xdr:rowOff>
    </xdr:from>
    <xdr:ext cx="76200" cy="200025"/>
    <xdr:sp macro="" textlink="">
      <xdr:nvSpPr>
        <xdr:cNvPr id="51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190500</xdr:colOff>
      <xdr:row>353</xdr:row>
      <xdr:rowOff>180975</xdr:rowOff>
    </xdr:from>
    <xdr:ext cx="76200" cy="200025"/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154305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133350</xdr:rowOff>
    </xdr:from>
    <xdr:ext cx="76200" cy="200025"/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15240000" y="57292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200025</xdr:rowOff>
    </xdr:from>
    <xdr:ext cx="76200" cy="200025"/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3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3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556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7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58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228600</xdr:rowOff>
    </xdr:from>
    <xdr:ext cx="76200" cy="200025"/>
    <xdr:sp macro="" textlink="">
      <xdr:nvSpPr>
        <xdr:cNvPr id="5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133350</xdr:rowOff>
    </xdr:from>
    <xdr:ext cx="76200" cy="200025"/>
    <xdr:sp macro="" textlink="">
      <xdr:nvSpPr>
        <xdr:cNvPr id="571" name="Text Box 3"/>
        <xdr:cNvSpPr txBox="1">
          <a:spLocks noChangeArrowheads="1"/>
        </xdr:cNvSpPr>
      </xdr:nvSpPr>
      <xdr:spPr bwMode="auto">
        <a:xfrm>
          <a:off x="15240000" y="57292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200025</xdr:rowOff>
    </xdr:from>
    <xdr:ext cx="76200" cy="200025"/>
    <xdr:sp macro="" textlink="">
      <xdr:nvSpPr>
        <xdr:cNvPr id="57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200025</xdr:rowOff>
    </xdr:from>
    <xdr:ext cx="76200" cy="200025"/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4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200025</xdr:rowOff>
    </xdr:from>
    <xdr:ext cx="76200" cy="200025"/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0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76200</xdr:rowOff>
    </xdr:from>
    <xdr:ext cx="76200" cy="200025"/>
    <xdr:sp macro="" textlink="">
      <xdr:nvSpPr>
        <xdr:cNvPr id="767" name="Text Box 1"/>
        <xdr:cNvSpPr txBox="1">
          <a:spLocks noChangeArrowheads="1"/>
        </xdr:cNvSpPr>
      </xdr:nvSpPr>
      <xdr:spPr bwMode="auto">
        <a:xfrm>
          <a:off x="16459200" y="57235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7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88" name="Text Box 6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1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2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5" name="Text Box 5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6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799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0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2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6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09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0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3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4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1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22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104775</xdr:colOff>
      <xdr:row>353</xdr:row>
      <xdr:rowOff>228600</xdr:rowOff>
    </xdr:from>
    <xdr:ext cx="76200" cy="200025"/>
    <xdr:sp macro="" textlink="">
      <xdr:nvSpPr>
        <xdr:cNvPr id="823" name="Text Box 1"/>
        <xdr:cNvSpPr txBox="1">
          <a:spLocks noChangeArrowheads="1"/>
        </xdr:cNvSpPr>
      </xdr:nvSpPr>
      <xdr:spPr bwMode="auto">
        <a:xfrm>
          <a:off x="153447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24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2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285750</xdr:colOff>
      <xdr:row>353</xdr:row>
      <xdr:rowOff>200025</xdr:rowOff>
    </xdr:from>
    <xdr:ext cx="76200" cy="200025"/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1552575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447675</xdr:colOff>
      <xdr:row>353</xdr:row>
      <xdr:rowOff>200025</xdr:rowOff>
    </xdr:from>
    <xdr:ext cx="76200" cy="200025"/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156876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29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0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266700</xdr:colOff>
      <xdr:row>353</xdr:row>
      <xdr:rowOff>200025</xdr:rowOff>
    </xdr:from>
    <xdr:ext cx="76200" cy="200025"/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155067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8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3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1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2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49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0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409575</xdr:colOff>
      <xdr:row>353</xdr:row>
      <xdr:rowOff>190500</xdr:rowOff>
    </xdr:from>
    <xdr:ext cx="76200" cy="200025"/>
    <xdr:sp macro="" textlink="">
      <xdr:nvSpPr>
        <xdr:cNvPr id="855" name="Text Box 1"/>
        <xdr:cNvSpPr txBox="1">
          <a:spLocks noChangeArrowheads="1"/>
        </xdr:cNvSpPr>
      </xdr:nvSpPr>
      <xdr:spPr bwMode="auto">
        <a:xfrm>
          <a:off x="156495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5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6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7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3" name="Text Box 6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4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6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7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0" name="Text Box 5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4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7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8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8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4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8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276225</xdr:colOff>
      <xdr:row>353</xdr:row>
      <xdr:rowOff>152400</xdr:rowOff>
    </xdr:from>
    <xdr:ext cx="76200" cy="200025"/>
    <xdr:sp macro="" textlink="">
      <xdr:nvSpPr>
        <xdr:cNvPr id="906" name="Text Box 2"/>
        <xdr:cNvSpPr txBox="1">
          <a:spLocks noChangeArrowheads="1"/>
        </xdr:cNvSpPr>
      </xdr:nvSpPr>
      <xdr:spPr bwMode="auto">
        <a:xfrm>
          <a:off x="16125825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7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104775</xdr:colOff>
      <xdr:row>353</xdr:row>
      <xdr:rowOff>228600</xdr:rowOff>
    </xdr:from>
    <xdr:ext cx="76200" cy="200025"/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159543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285750</xdr:colOff>
      <xdr:row>353</xdr:row>
      <xdr:rowOff>200025</xdr:rowOff>
    </xdr:from>
    <xdr:ext cx="76200" cy="200025"/>
    <xdr:sp macro="" textlink="">
      <xdr:nvSpPr>
        <xdr:cNvPr id="912" name="Text Box 2"/>
        <xdr:cNvSpPr txBox="1">
          <a:spLocks noChangeArrowheads="1"/>
        </xdr:cNvSpPr>
      </xdr:nvSpPr>
      <xdr:spPr bwMode="auto">
        <a:xfrm>
          <a:off x="1613535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447675</xdr:colOff>
      <xdr:row>353</xdr:row>
      <xdr:rowOff>200025</xdr:rowOff>
    </xdr:from>
    <xdr:ext cx="76200" cy="200025"/>
    <xdr:sp macro="" textlink="">
      <xdr:nvSpPr>
        <xdr:cNvPr id="913" name="Text Box 1"/>
        <xdr:cNvSpPr txBox="1">
          <a:spLocks noChangeArrowheads="1"/>
        </xdr:cNvSpPr>
      </xdr:nvSpPr>
      <xdr:spPr bwMode="auto">
        <a:xfrm>
          <a:off x="162972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4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266700</xdr:colOff>
      <xdr:row>353</xdr:row>
      <xdr:rowOff>200025</xdr:rowOff>
    </xdr:from>
    <xdr:ext cx="76200" cy="200025"/>
    <xdr:sp macro="" textlink="">
      <xdr:nvSpPr>
        <xdr:cNvPr id="917" name="Text Box 1"/>
        <xdr:cNvSpPr txBox="1">
          <a:spLocks noChangeArrowheads="1"/>
        </xdr:cNvSpPr>
      </xdr:nvSpPr>
      <xdr:spPr bwMode="auto">
        <a:xfrm>
          <a:off x="161163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1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6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2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4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3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409575</xdr:colOff>
      <xdr:row>353</xdr:row>
      <xdr:rowOff>190500</xdr:rowOff>
    </xdr:from>
    <xdr:ext cx="76200" cy="200025"/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162591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4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95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58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5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6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7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9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9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99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0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1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0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076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0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0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0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1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428625</xdr:colOff>
      <xdr:row>353</xdr:row>
      <xdr:rowOff>161925</xdr:rowOff>
    </xdr:from>
    <xdr:ext cx="76200" cy="200025"/>
    <xdr:sp macro="" textlink="">
      <xdr:nvSpPr>
        <xdr:cNvPr id="1128" name="Text Box 6"/>
        <xdr:cNvSpPr txBox="1">
          <a:spLocks noChangeArrowheads="1"/>
        </xdr:cNvSpPr>
      </xdr:nvSpPr>
      <xdr:spPr bwMode="auto">
        <a:xfrm>
          <a:off x="1627822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5" name="Text Box 5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6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39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0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2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6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49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0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3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4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5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0" name="Text Box 6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3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4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7" name="Text Box 5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8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6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4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8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1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5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6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8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276225</xdr:colOff>
      <xdr:row>353</xdr:row>
      <xdr:rowOff>152400</xdr:rowOff>
    </xdr:from>
    <xdr:ext cx="76200" cy="200025"/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16125825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4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104775</xdr:colOff>
      <xdr:row>353</xdr:row>
      <xdr:rowOff>228600</xdr:rowOff>
    </xdr:from>
    <xdr:ext cx="76200" cy="200025"/>
    <xdr:sp macro="" textlink="">
      <xdr:nvSpPr>
        <xdr:cNvPr id="1195" name="Text Box 1"/>
        <xdr:cNvSpPr txBox="1">
          <a:spLocks noChangeArrowheads="1"/>
        </xdr:cNvSpPr>
      </xdr:nvSpPr>
      <xdr:spPr bwMode="auto">
        <a:xfrm>
          <a:off x="159543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6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285750</xdr:colOff>
      <xdr:row>353</xdr:row>
      <xdr:rowOff>200025</xdr:rowOff>
    </xdr:from>
    <xdr:ext cx="76200" cy="200025"/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1613535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447675</xdr:colOff>
      <xdr:row>353</xdr:row>
      <xdr:rowOff>200025</xdr:rowOff>
    </xdr:from>
    <xdr:ext cx="76200" cy="200025"/>
    <xdr:sp macro="" textlink="">
      <xdr:nvSpPr>
        <xdr:cNvPr id="1200" name="Text Box 1"/>
        <xdr:cNvSpPr txBox="1">
          <a:spLocks noChangeArrowheads="1"/>
        </xdr:cNvSpPr>
      </xdr:nvSpPr>
      <xdr:spPr bwMode="auto">
        <a:xfrm>
          <a:off x="162972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266700</xdr:colOff>
      <xdr:row>353</xdr:row>
      <xdr:rowOff>200025</xdr:rowOff>
    </xdr:from>
    <xdr:ext cx="76200" cy="200025"/>
    <xdr:sp macro="" textlink="">
      <xdr:nvSpPr>
        <xdr:cNvPr id="1204" name="Text Box 1"/>
        <xdr:cNvSpPr txBox="1">
          <a:spLocks noChangeArrowheads="1"/>
        </xdr:cNvSpPr>
      </xdr:nvSpPr>
      <xdr:spPr bwMode="auto">
        <a:xfrm>
          <a:off x="161163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0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0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3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4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1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409575</xdr:colOff>
      <xdr:row>353</xdr:row>
      <xdr:rowOff>190500</xdr:rowOff>
    </xdr:from>
    <xdr:ext cx="76200" cy="200025"/>
    <xdr:sp macro="" textlink="">
      <xdr:nvSpPr>
        <xdr:cNvPr id="1227" name="Text Box 1"/>
        <xdr:cNvSpPr txBox="1">
          <a:spLocks noChangeArrowheads="1"/>
        </xdr:cNvSpPr>
      </xdr:nvSpPr>
      <xdr:spPr bwMode="auto">
        <a:xfrm>
          <a:off x="162591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2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3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4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4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1245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4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2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5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7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4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8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310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1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3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1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3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2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3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4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1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8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8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3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1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8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1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434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44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4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4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1486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8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3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4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8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5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2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3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5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5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7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5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3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4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5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2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19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2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49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6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6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1727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4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8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5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6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792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7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7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7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8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4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5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6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4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0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0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8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1916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92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9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19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1968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5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7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8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19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0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7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0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5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6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7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4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0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1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8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1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4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1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8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4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58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1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1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1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1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220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6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1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8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5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274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2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2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2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2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2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6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7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8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5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2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4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5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2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7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23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39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40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4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0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4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2450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7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6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2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89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4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5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7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8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6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6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7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3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5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6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0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3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6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5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2691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8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5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0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0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756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76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7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7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7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142875</xdr:rowOff>
    </xdr:from>
    <xdr:ext cx="76200" cy="200025"/>
    <xdr:sp macro="" textlink="">
      <xdr:nvSpPr>
        <xdr:cNvPr id="2808" name="Text Box 14"/>
        <xdr:cNvSpPr txBox="1">
          <a:spLocks noChangeArrowheads="1"/>
        </xdr:cNvSpPr>
      </xdr:nvSpPr>
      <xdr:spPr bwMode="auto">
        <a:xfrm>
          <a:off x="16459200" y="57302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0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6" name="Text Box 10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7" name="Text Box 1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8" name="Text Box 1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19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6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3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0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49" name="Text Box 8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0" name="Text Box 1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1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8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5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6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7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8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8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5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89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0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29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9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2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29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4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2973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0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5" name="Text Box 6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0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2" name="Text Box 5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1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3038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3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228600</xdr:rowOff>
    </xdr:from>
    <xdr:ext cx="76200" cy="200025"/>
    <xdr:sp macro="" textlink="">
      <xdr:nvSpPr>
        <xdr:cNvPr id="30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304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30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30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30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0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1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8" name="Text Box 5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5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6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2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3284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5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3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200025</xdr:rowOff>
    </xdr:from>
    <xdr:ext cx="76200" cy="200025"/>
    <xdr:sp macro="" textlink="">
      <xdr:nvSpPr>
        <xdr:cNvPr id="32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2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4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3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133350</xdr:rowOff>
    </xdr:from>
    <xdr:ext cx="76200" cy="200025"/>
    <xdr:sp macro="" textlink="">
      <xdr:nvSpPr>
        <xdr:cNvPr id="3326" name="Text Box 3"/>
        <xdr:cNvSpPr txBox="1">
          <a:spLocks noChangeArrowheads="1"/>
        </xdr:cNvSpPr>
      </xdr:nvSpPr>
      <xdr:spPr bwMode="auto">
        <a:xfrm>
          <a:off x="15240000" y="572928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89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3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3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3401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2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7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3420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1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2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6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7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7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3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4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4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104775</xdr:rowOff>
    </xdr:from>
    <xdr:ext cx="76200" cy="200025"/>
    <xdr:sp macro="" textlink="">
      <xdr:nvSpPr>
        <xdr:cNvPr id="3539" name="Text Box 1"/>
        <xdr:cNvSpPr txBox="1">
          <a:spLocks noChangeArrowheads="1"/>
        </xdr:cNvSpPr>
      </xdr:nvSpPr>
      <xdr:spPr bwMode="auto">
        <a:xfrm>
          <a:off x="16459200" y="57264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4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3586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7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8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5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152400</xdr:rowOff>
    </xdr:from>
    <xdr:ext cx="76200" cy="200025"/>
    <xdr:sp macro="" textlink="">
      <xdr:nvSpPr>
        <xdr:cNvPr id="3605" name="Text Box 2"/>
        <xdr:cNvSpPr txBox="1">
          <a:spLocks noChangeArrowheads="1"/>
        </xdr:cNvSpPr>
      </xdr:nvSpPr>
      <xdr:spPr bwMode="auto">
        <a:xfrm>
          <a:off x="152400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6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4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7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1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2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8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6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5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6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6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1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59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0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3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6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7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647700</xdr:colOff>
      <xdr:row>353</xdr:row>
      <xdr:rowOff>152400</xdr:rowOff>
    </xdr:from>
    <xdr:ext cx="76200" cy="200025"/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158496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2" name="Text Box 4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4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7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457200</xdr:colOff>
      <xdr:row>353</xdr:row>
      <xdr:rowOff>152400</xdr:rowOff>
    </xdr:from>
    <xdr:ext cx="76200" cy="200025"/>
    <xdr:sp macro="" textlink="">
      <xdr:nvSpPr>
        <xdr:cNvPr id="3790" name="Text Box 2"/>
        <xdr:cNvSpPr txBox="1">
          <a:spLocks noChangeArrowheads="1"/>
        </xdr:cNvSpPr>
      </xdr:nvSpPr>
      <xdr:spPr bwMode="auto">
        <a:xfrm>
          <a:off x="163068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91" name="Text Box 4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9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96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9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79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799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2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3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05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06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0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1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1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1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1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1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20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21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2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23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2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2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26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2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2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3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3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3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3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3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3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3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37" name="Text Box 3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38" name="Text Box 2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3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0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3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4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4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4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4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5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4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5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60" name="Text Box 3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61" name="Text Box 2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6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6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6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6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409575</xdr:colOff>
      <xdr:row>353</xdr:row>
      <xdr:rowOff>190500</xdr:rowOff>
    </xdr:from>
    <xdr:ext cx="76200" cy="200025"/>
    <xdr:sp macro="" textlink="">
      <xdr:nvSpPr>
        <xdr:cNvPr id="3870" name="Text Box 1"/>
        <xdr:cNvSpPr txBox="1">
          <a:spLocks noChangeArrowheads="1"/>
        </xdr:cNvSpPr>
      </xdr:nvSpPr>
      <xdr:spPr bwMode="auto">
        <a:xfrm>
          <a:off x="156495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7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7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7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7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7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8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8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8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8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8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9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9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8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9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89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0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0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0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0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39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1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2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6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3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4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4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4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394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44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4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4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48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4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5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5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5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5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5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5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152400</xdr:rowOff>
    </xdr:from>
    <xdr:ext cx="76200" cy="200025"/>
    <xdr:sp macro="" textlink="">
      <xdr:nvSpPr>
        <xdr:cNvPr id="3956" name="Text Box 2"/>
        <xdr:cNvSpPr txBox="1">
          <a:spLocks noChangeArrowheads="1"/>
        </xdr:cNvSpPr>
      </xdr:nvSpPr>
      <xdr:spPr bwMode="auto">
        <a:xfrm>
          <a:off x="158496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57" name="Text Box 4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58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2" name="Text Box 3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5" name="Text Box 3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6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7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8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6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2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3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276225</xdr:colOff>
      <xdr:row>353</xdr:row>
      <xdr:rowOff>152400</xdr:rowOff>
    </xdr:from>
    <xdr:ext cx="76200" cy="200025"/>
    <xdr:sp macro="" textlink="">
      <xdr:nvSpPr>
        <xdr:cNvPr id="3975" name="Text Box 2"/>
        <xdr:cNvSpPr txBox="1">
          <a:spLocks noChangeArrowheads="1"/>
        </xdr:cNvSpPr>
      </xdr:nvSpPr>
      <xdr:spPr bwMode="auto">
        <a:xfrm>
          <a:off x="16125825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76" name="Text Box 4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7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8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7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81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8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8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4" name="Text Box 3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5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6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7" name="Text Box 3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8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8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90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91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9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93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9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95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96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9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399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399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0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0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0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0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0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05" name="Text Box 3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06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07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08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0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1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2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1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17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18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1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22" name="Text Box 3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2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8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29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3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3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35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39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0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5" name="Text Box 3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6" name="Text Box 2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4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5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5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52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53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5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409575</xdr:colOff>
      <xdr:row>353</xdr:row>
      <xdr:rowOff>190500</xdr:rowOff>
    </xdr:from>
    <xdr:ext cx="76200" cy="200025"/>
    <xdr:sp macro="" textlink="">
      <xdr:nvSpPr>
        <xdr:cNvPr id="4055" name="Text Box 1"/>
        <xdr:cNvSpPr txBox="1">
          <a:spLocks noChangeArrowheads="1"/>
        </xdr:cNvSpPr>
      </xdr:nvSpPr>
      <xdr:spPr bwMode="auto">
        <a:xfrm>
          <a:off x="16259175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5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5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5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5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6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6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62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6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6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6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6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67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68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6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7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7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7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7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7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7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7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77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78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7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8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8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82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8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8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8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8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8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8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89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90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0</xdr:colOff>
      <xdr:row>353</xdr:row>
      <xdr:rowOff>190500</xdr:rowOff>
    </xdr:from>
    <xdr:ext cx="76200" cy="200025"/>
    <xdr:sp macro="" textlink="">
      <xdr:nvSpPr>
        <xdr:cNvPr id="4091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552450</xdr:colOff>
      <xdr:row>353</xdr:row>
      <xdr:rowOff>104775</xdr:rowOff>
    </xdr:from>
    <xdr:ext cx="76200" cy="200025"/>
    <xdr:sp macro="" textlink="">
      <xdr:nvSpPr>
        <xdr:cNvPr id="4092" name="Text Box 1"/>
        <xdr:cNvSpPr txBox="1">
          <a:spLocks noChangeArrowheads="1"/>
        </xdr:cNvSpPr>
      </xdr:nvSpPr>
      <xdr:spPr bwMode="auto">
        <a:xfrm>
          <a:off x="15792450" y="572643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533400</xdr:colOff>
      <xdr:row>353</xdr:row>
      <xdr:rowOff>57150</xdr:rowOff>
    </xdr:from>
    <xdr:ext cx="76200" cy="200025"/>
    <xdr:sp macro="" textlink="">
      <xdr:nvSpPr>
        <xdr:cNvPr id="4093" name="Text Box 1"/>
        <xdr:cNvSpPr txBox="1">
          <a:spLocks noChangeArrowheads="1"/>
        </xdr:cNvSpPr>
      </xdr:nvSpPr>
      <xdr:spPr bwMode="auto">
        <a:xfrm>
          <a:off x="15773400" y="57216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638175</xdr:colOff>
      <xdr:row>353</xdr:row>
      <xdr:rowOff>180975</xdr:rowOff>
    </xdr:from>
    <xdr:ext cx="76200" cy="200025"/>
    <xdr:sp macro="" textlink="">
      <xdr:nvSpPr>
        <xdr:cNvPr id="4094" name="Text Box 1"/>
        <xdr:cNvSpPr txBox="1">
          <a:spLocks noChangeArrowheads="1"/>
        </xdr:cNvSpPr>
      </xdr:nvSpPr>
      <xdr:spPr bwMode="auto">
        <a:xfrm>
          <a:off x="15849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9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9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9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9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09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0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1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5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412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2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141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160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6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1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2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326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2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345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0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49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180975</xdr:rowOff>
    </xdr:from>
    <xdr:ext cx="76200" cy="200025"/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530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3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5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200025</xdr:rowOff>
    </xdr:from>
    <xdr:ext cx="76200" cy="200025"/>
    <xdr:sp macro="" textlink="">
      <xdr:nvSpPr>
        <xdr:cNvPr id="46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4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8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161925</xdr:rowOff>
    </xdr:from>
    <xdr:ext cx="76200" cy="200025"/>
    <xdr:sp macro="" textlink="">
      <xdr:nvSpPr>
        <xdr:cNvPr id="469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7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171450</xdr:rowOff>
    </xdr:from>
    <xdr:ext cx="76200" cy="200025"/>
    <xdr:sp macro="" textlink="">
      <xdr:nvSpPr>
        <xdr:cNvPr id="46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6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1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2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8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69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7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7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834" name="Text Box 1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69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2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8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152400</xdr:rowOff>
    </xdr:from>
    <xdr:ext cx="76200" cy="200025"/>
    <xdr:sp macro="" textlink="">
      <xdr:nvSpPr>
        <xdr:cNvPr id="4900" name="Text Box 2"/>
        <xdr:cNvSpPr txBox="1">
          <a:spLocks noChangeArrowheads="1"/>
        </xdr:cNvSpPr>
      </xdr:nvSpPr>
      <xdr:spPr bwMode="auto">
        <a:xfrm>
          <a:off x="16459200" y="573119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1" name="Text Box 4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09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2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5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3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6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7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7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8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0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3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4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4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5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0" name="Text Box 3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1" name="Text Box 2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8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499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0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1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2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0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5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6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7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8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09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7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8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09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0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1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2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3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4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5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0</xdr:colOff>
      <xdr:row>353</xdr:row>
      <xdr:rowOff>190500</xdr:rowOff>
    </xdr:from>
    <xdr:ext cx="76200" cy="200025"/>
    <xdr:sp macro="" textlink="">
      <xdr:nvSpPr>
        <xdr:cNvPr id="5116" name="Text Box 1"/>
        <xdr:cNvSpPr txBox="1">
          <a:spLocks noChangeArrowheads="1"/>
        </xdr:cNvSpPr>
      </xdr:nvSpPr>
      <xdr:spPr bwMode="auto">
        <a:xfrm>
          <a:off x="15240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17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18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19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20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21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22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23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24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25</xdr:col>
      <xdr:colOff>381000</xdr:colOff>
      <xdr:row>353</xdr:row>
      <xdr:rowOff>190500</xdr:rowOff>
    </xdr:from>
    <xdr:ext cx="76200" cy="200025"/>
    <xdr:sp macro="" textlink="">
      <xdr:nvSpPr>
        <xdr:cNvPr id="5125" name="Text Box 1"/>
        <xdr:cNvSpPr txBox="1">
          <a:spLocks noChangeArrowheads="1"/>
        </xdr:cNvSpPr>
      </xdr:nvSpPr>
      <xdr:spPr bwMode="auto">
        <a:xfrm>
          <a:off x="156210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26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27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28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29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30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31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32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33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26</xdr:col>
      <xdr:colOff>381000</xdr:colOff>
      <xdr:row>353</xdr:row>
      <xdr:rowOff>190500</xdr:rowOff>
    </xdr:from>
    <xdr:ext cx="76200" cy="200025"/>
    <xdr:sp macro="" textlink="">
      <xdr:nvSpPr>
        <xdr:cNvPr id="5134" name="Text Box 1"/>
        <xdr:cNvSpPr txBox="1">
          <a:spLocks noChangeArrowheads="1"/>
        </xdr:cNvSpPr>
      </xdr:nvSpPr>
      <xdr:spPr bwMode="auto">
        <a:xfrm>
          <a:off x="162306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3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3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3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3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3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4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5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6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0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1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2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3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4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5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6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7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8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27</xdr:col>
      <xdr:colOff>0</xdr:colOff>
      <xdr:row>353</xdr:row>
      <xdr:rowOff>190500</xdr:rowOff>
    </xdr:from>
    <xdr:ext cx="76200" cy="200025"/>
    <xdr:sp macro="" textlink="">
      <xdr:nvSpPr>
        <xdr:cNvPr id="5179" name="Text Box 1"/>
        <xdr:cNvSpPr txBox="1">
          <a:spLocks noChangeArrowheads="1"/>
        </xdr:cNvSpPr>
      </xdr:nvSpPr>
      <xdr:spPr bwMode="auto">
        <a:xfrm>
          <a:off x="16459200" y="573214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18"/>
  <sheetViews>
    <sheetView view="pageBreakPreview" zoomScale="90" zoomScaleNormal="100" zoomScaleSheetLayoutView="90" workbookViewId="0">
      <selection activeCell="C17" sqref="C17"/>
    </sheetView>
  </sheetViews>
  <sheetFormatPr defaultRowHeight="18.75" x14ac:dyDescent="0.3"/>
  <cols>
    <col min="1" max="2" width="9.140625" style="22"/>
    <col min="3" max="3" width="43.28515625" style="22" customWidth="1"/>
    <col min="4" max="4" width="17" style="22" hidden="1" customWidth="1"/>
    <col min="5" max="5" width="18.42578125" style="22" hidden="1" customWidth="1"/>
    <col min="6" max="6" width="18.5703125" style="22" hidden="1" customWidth="1"/>
    <col min="7" max="7" width="18" style="22" customWidth="1"/>
    <col min="8" max="8" width="22" style="22" customWidth="1"/>
    <col min="9" max="9" width="18.5703125" style="22" customWidth="1"/>
    <col min="10" max="10" width="12.42578125" style="22" hidden="1" customWidth="1"/>
    <col min="11" max="11" width="17" style="22" hidden="1" customWidth="1"/>
    <col min="12" max="12" width="15.42578125" style="22" hidden="1" customWidth="1"/>
    <col min="13" max="15" width="9.140625" style="22"/>
    <col min="16" max="16" width="10" style="22" bestFit="1" customWidth="1"/>
    <col min="17" max="16384" width="9.140625" style="22"/>
  </cols>
  <sheetData>
    <row r="2" spans="2:12" ht="19.5" thickBot="1" x14ac:dyDescent="0.35"/>
    <row r="3" spans="2:12" ht="19.5" thickBot="1" x14ac:dyDescent="0.35">
      <c r="B3" s="31"/>
      <c r="C3" s="31"/>
      <c r="D3" s="614" t="s">
        <v>69</v>
      </c>
      <c r="E3" s="614"/>
      <c r="F3" s="614"/>
      <c r="G3" s="614"/>
      <c r="H3" s="614"/>
      <c r="I3" s="614"/>
      <c r="J3" s="615" t="s">
        <v>70</v>
      </c>
      <c r="K3" s="616"/>
      <c r="L3" s="617"/>
    </row>
    <row r="4" spans="2:12" ht="97.5" x14ac:dyDescent="0.3">
      <c r="B4" s="32" t="s">
        <v>0</v>
      </c>
      <c r="C4" s="33" t="s">
        <v>1</v>
      </c>
      <c r="D4" s="33" t="s">
        <v>20</v>
      </c>
      <c r="E4" s="33" t="s">
        <v>21</v>
      </c>
      <c r="F4" s="34" t="s">
        <v>2</v>
      </c>
      <c r="G4" s="33" t="s">
        <v>20</v>
      </c>
      <c r="H4" s="33" t="s">
        <v>21</v>
      </c>
      <c r="I4" s="35" t="s">
        <v>2</v>
      </c>
      <c r="J4" s="28" t="s">
        <v>20</v>
      </c>
      <c r="K4" s="1" t="s">
        <v>21</v>
      </c>
      <c r="L4" s="23" t="s">
        <v>2</v>
      </c>
    </row>
    <row r="5" spans="2:12" ht="24" customHeight="1" x14ac:dyDescent="0.3">
      <c r="B5" s="36">
        <v>1</v>
      </c>
      <c r="C5" s="2" t="s">
        <v>13</v>
      </c>
      <c r="D5" s="10">
        <v>1</v>
      </c>
      <c r="E5" s="3">
        <v>3540</v>
      </c>
      <c r="F5" s="3">
        <f>E5*D5</f>
        <v>3540</v>
      </c>
      <c r="G5" s="10">
        <v>1</v>
      </c>
      <c r="H5" s="3">
        <v>3540</v>
      </c>
      <c r="I5" s="19">
        <f>H5*G5</f>
        <v>3540</v>
      </c>
      <c r="J5" s="29">
        <f>G5-D5</f>
        <v>0</v>
      </c>
      <c r="K5" s="24">
        <f t="shared" ref="K5:L18" si="0">H5-E5</f>
        <v>0</v>
      </c>
      <c r="L5" s="25">
        <f t="shared" si="0"/>
        <v>0</v>
      </c>
    </row>
    <row r="6" spans="2:12" ht="24" customHeight="1" x14ac:dyDescent="0.3">
      <c r="B6" s="36">
        <v>2</v>
      </c>
      <c r="C6" s="2" t="s">
        <v>14</v>
      </c>
      <c r="D6" s="10">
        <v>1</v>
      </c>
      <c r="E6" s="3">
        <v>2950</v>
      </c>
      <c r="F6" s="3">
        <f t="shared" ref="F6:F17" si="1">E6*D6</f>
        <v>2950</v>
      </c>
      <c r="G6" s="10">
        <v>1</v>
      </c>
      <c r="H6" s="3">
        <v>2950</v>
      </c>
      <c r="I6" s="19">
        <f t="shared" ref="I6:I17" si="2">H6*G6</f>
        <v>2950</v>
      </c>
      <c r="J6" s="29">
        <f t="shared" ref="J6:J18" si="3">G6-D6</f>
        <v>0</v>
      </c>
      <c r="K6" s="24">
        <f t="shared" si="0"/>
        <v>0</v>
      </c>
      <c r="L6" s="25">
        <f t="shared" si="0"/>
        <v>0</v>
      </c>
    </row>
    <row r="7" spans="2:12" ht="24" customHeight="1" x14ac:dyDescent="0.3">
      <c r="B7" s="36">
        <v>3</v>
      </c>
      <c r="C7" s="2" t="s">
        <v>15</v>
      </c>
      <c r="D7" s="10">
        <v>3</v>
      </c>
      <c r="E7" s="3">
        <v>2720</v>
      </c>
      <c r="F7" s="3">
        <f t="shared" si="1"/>
        <v>8160</v>
      </c>
      <c r="G7" s="10">
        <v>3</v>
      </c>
      <c r="H7" s="3">
        <v>2720</v>
      </c>
      <c r="I7" s="19">
        <f t="shared" si="2"/>
        <v>8160</v>
      </c>
      <c r="J7" s="29">
        <f t="shared" si="3"/>
        <v>0</v>
      </c>
      <c r="K7" s="24">
        <f t="shared" si="0"/>
        <v>0</v>
      </c>
      <c r="L7" s="25">
        <f t="shared" si="0"/>
        <v>0</v>
      </c>
    </row>
    <row r="8" spans="2:12" ht="24" customHeight="1" x14ac:dyDescent="0.3">
      <c r="B8" s="36">
        <v>4</v>
      </c>
      <c r="C8" s="2" t="s">
        <v>16</v>
      </c>
      <c r="D8" s="11">
        <v>1</v>
      </c>
      <c r="E8" s="3">
        <v>1900</v>
      </c>
      <c r="F8" s="3">
        <f t="shared" si="1"/>
        <v>1900</v>
      </c>
      <c r="G8" s="11">
        <v>1</v>
      </c>
      <c r="H8" s="3">
        <v>1900</v>
      </c>
      <c r="I8" s="19">
        <f t="shared" si="2"/>
        <v>1900</v>
      </c>
      <c r="J8" s="29">
        <f t="shared" si="3"/>
        <v>0</v>
      </c>
      <c r="K8" s="24">
        <f t="shared" si="0"/>
        <v>0</v>
      </c>
      <c r="L8" s="25">
        <f t="shared" si="0"/>
        <v>0</v>
      </c>
    </row>
    <row r="9" spans="2:12" ht="24" customHeight="1" x14ac:dyDescent="0.3">
      <c r="B9" s="36">
        <v>5</v>
      </c>
      <c r="C9" s="2" t="s">
        <v>17</v>
      </c>
      <c r="D9" s="10">
        <v>1</v>
      </c>
      <c r="E9" s="3">
        <v>1000</v>
      </c>
      <c r="F9" s="3">
        <f t="shared" si="1"/>
        <v>1000</v>
      </c>
      <c r="G9" s="10">
        <v>1</v>
      </c>
      <c r="H9" s="3">
        <v>1000</v>
      </c>
      <c r="I9" s="19">
        <f t="shared" si="2"/>
        <v>1000</v>
      </c>
      <c r="J9" s="29">
        <f t="shared" si="3"/>
        <v>0</v>
      </c>
      <c r="K9" s="24">
        <f t="shared" si="0"/>
        <v>0</v>
      </c>
      <c r="L9" s="25">
        <f t="shared" si="0"/>
        <v>0</v>
      </c>
    </row>
    <row r="10" spans="2:12" ht="24" customHeight="1" x14ac:dyDescent="0.3">
      <c r="B10" s="36">
        <v>6</v>
      </c>
      <c r="C10" s="2" t="s">
        <v>19</v>
      </c>
      <c r="D10" s="11">
        <v>3</v>
      </c>
      <c r="E10" s="3">
        <v>800</v>
      </c>
      <c r="F10" s="3">
        <f t="shared" si="1"/>
        <v>2400</v>
      </c>
      <c r="G10" s="11">
        <v>4</v>
      </c>
      <c r="H10" s="3">
        <v>800</v>
      </c>
      <c r="I10" s="19">
        <f t="shared" si="2"/>
        <v>3200</v>
      </c>
      <c r="J10" s="29">
        <f t="shared" si="3"/>
        <v>1</v>
      </c>
      <c r="K10" s="24">
        <f t="shared" si="0"/>
        <v>0</v>
      </c>
      <c r="L10" s="25">
        <f t="shared" si="0"/>
        <v>800</v>
      </c>
    </row>
    <row r="11" spans="2:12" ht="24" customHeight="1" x14ac:dyDescent="0.3">
      <c r="B11" s="36">
        <v>7</v>
      </c>
      <c r="C11" s="2" t="s">
        <v>4</v>
      </c>
      <c r="D11" s="11">
        <v>11</v>
      </c>
      <c r="E11" s="3">
        <v>2150</v>
      </c>
      <c r="F11" s="3">
        <f t="shared" si="1"/>
        <v>23650</v>
      </c>
      <c r="G11" s="11">
        <v>11</v>
      </c>
      <c r="H11" s="3">
        <v>2150</v>
      </c>
      <c r="I11" s="19">
        <f t="shared" si="2"/>
        <v>23650</v>
      </c>
      <c r="J11" s="29">
        <f t="shared" si="3"/>
        <v>0</v>
      </c>
      <c r="K11" s="24">
        <f t="shared" si="0"/>
        <v>0</v>
      </c>
      <c r="L11" s="25">
        <f t="shared" si="0"/>
        <v>0</v>
      </c>
    </row>
    <row r="12" spans="2:12" x14ac:dyDescent="0.3">
      <c r="B12" s="36">
        <v>8</v>
      </c>
      <c r="C12" s="2" t="s">
        <v>5</v>
      </c>
      <c r="D12" s="11">
        <v>3</v>
      </c>
      <c r="E12" s="3">
        <v>1850</v>
      </c>
      <c r="F12" s="3">
        <f t="shared" si="1"/>
        <v>5550</v>
      </c>
      <c r="G12" s="11">
        <f>3+1</f>
        <v>4</v>
      </c>
      <c r="H12" s="3">
        <v>1850</v>
      </c>
      <c r="I12" s="19">
        <f t="shared" si="2"/>
        <v>7400</v>
      </c>
      <c r="J12" s="29">
        <f t="shared" si="3"/>
        <v>1</v>
      </c>
      <c r="K12" s="24">
        <f t="shared" si="0"/>
        <v>0</v>
      </c>
      <c r="L12" s="25">
        <f t="shared" si="0"/>
        <v>1850</v>
      </c>
    </row>
    <row r="13" spans="2:12" ht="24" customHeight="1" x14ac:dyDescent="0.3">
      <c r="B13" s="36">
        <v>9</v>
      </c>
      <c r="C13" s="2" t="s">
        <v>7</v>
      </c>
      <c r="D13" s="11">
        <v>26</v>
      </c>
      <c r="E13" s="3">
        <v>1600</v>
      </c>
      <c r="F13" s="3">
        <f t="shared" si="1"/>
        <v>41600</v>
      </c>
      <c r="G13" s="11">
        <f>26+1</f>
        <v>27</v>
      </c>
      <c r="H13" s="3">
        <v>1600</v>
      </c>
      <c r="I13" s="19">
        <f t="shared" si="2"/>
        <v>43200</v>
      </c>
      <c r="J13" s="29">
        <f t="shared" si="3"/>
        <v>1</v>
      </c>
      <c r="K13" s="24">
        <f t="shared" si="0"/>
        <v>0</v>
      </c>
      <c r="L13" s="25">
        <f t="shared" si="0"/>
        <v>1600</v>
      </c>
    </row>
    <row r="14" spans="2:12" ht="24" customHeight="1" x14ac:dyDescent="0.3">
      <c r="B14" s="36">
        <v>10</v>
      </c>
      <c r="C14" s="2" t="s">
        <v>8</v>
      </c>
      <c r="D14" s="11">
        <v>73</v>
      </c>
      <c r="E14" s="3">
        <v>1000</v>
      </c>
      <c r="F14" s="3">
        <f t="shared" si="1"/>
        <v>73000</v>
      </c>
      <c r="G14" s="11">
        <f>73+3</f>
        <v>76</v>
      </c>
      <c r="H14" s="3">
        <v>1000</v>
      </c>
      <c r="I14" s="19">
        <f t="shared" si="2"/>
        <v>76000</v>
      </c>
      <c r="J14" s="29">
        <f t="shared" si="3"/>
        <v>3</v>
      </c>
      <c r="K14" s="24">
        <f t="shared" si="0"/>
        <v>0</v>
      </c>
      <c r="L14" s="25">
        <f t="shared" si="0"/>
        <v>3000</v>
      </c>
    </row>
    <row r="15" spans="2:12" ht="24" customHeight="1" x14ac:dyDescent="0.3">
      <c r="B15" s="36">
        <v>11</v>
      </c>
      <c r="C15" s="2" t="s">
        <v>9</v>
      </c>
      <c r="D15" s="11">
        <v>63</v>
      </c>
      <c r="E15" s="3">
        <v>900</v>
      </c>
      <c r="F15" s="3">
        <f t="shared" si="1"/>
        <v>56700</v>
      </c>
      <c r="G15" s="11">
        <f>63-2</f>
        <v>61</v>
      </c>
      <c r="H15" s="3">
        <v>900</v>
      </c>
      <c r="I15" s="19">
        <f t="shared" si="2"/>
        <v>54900</v>
      </c>
      <c r="J15" s="29">
        <f t="shared" si="3"/>
        <v>-2</v>
      </c>
      <c r="K15" s="24">
        <f t="shared" si="0"/>
        <v>0</v>
      </c>
      <c r="L15" s="25">
        <f t="shared" si="0"/>
        <v>-1800</v>
      </c>
    </row>
    <row r="16" spans="2:12" ht="24" customHeight="1" x14ac:dyDescent="0.3">
      <c r="B16" s="36">
        <v>12</v>
      </c>
      <c r="C16" s="2" t="s">
        <v>10</v>
      </c>
      <c r="D16" s="11">
        <v>54</v>
      </c>
      <c r="E16" s="3">
        <v>800</v>
      </c>
      <c r="F16" s="3">
        <f t="shared" si="1"/>
        <v>43200</v>
      </c>
      <c r="G16" s="11">
        <f>54-1</f>
        <v>53</v>
      </c>
      <c r="H16" s="3">
        <v>800</v>
      </c>
      <c r="I16" s="19">
        <f t="shared" si="2"/>
        <v>42400</v>
      </c>
      <c r="J16" s="29">
        <f t="shared" si="3"/>
        <v>-1</v>
      </c>
      <c r="K16" s="24">
        <f t="shared" si="0"/>
        <v>0</v>
      </c>
      <c r="L16" s="25">
        <f t="shared" si="0"/>
        <v>-800</v>
      </c>
    </row>
    <row r="17" spans="2:17" ht="24" customHeight="1" x14ac:dyDescent="0.3">
      <c r="B17" s="36">
        <v>13</v>
      </c>
      <c r="C17" s="2" t="s">
        <v>18</v>
      </c>
      <c r="D17" s="11">
        <v>14</v>
      </c>
      <c r="E17" s="3">
        <v>700</v>
      </c>
      <c r="F17" s="3">
        <f t="shared" si="1"/>
        <v>9800</v>
      </c>
      <c r="G17" s="11">
        <f>14-2</f>
        <v>12</v>
      </c>
      <c r="H17" s="3">
        <v>700</v>
      </c>
      <c r="I17" s="19">
        <f t="shared" si="2"/>
        <v>8400</v>
      </c>
      <c r="J17" s="29">
        <f t="shared" si="3"/>
        <v>-2</v>
      </c>
      <c r="K17" s="24">
        <f t="shared" si="0"/>
        <v>0</v>
      </c>
      <c r="L17" s="25">
        <f t="shared" si="0"/>
        <v>-1400</v>
      </c>
    </row>
    <row r="18" spans="2:17" ht="24" customHeight="1" thickBot="1" x14ac:dyDescent="0.35">
      <c r="B18" s="37"/>
      <c r="C18" s="38" t="s">
        <v>12</v>
      </c>
      <c r="D18" s="39">
        <f>SUM(D5:D17)</f>
        <v>254</v>
      </c>
      <c r="E18" s="39">
        <f>SUM(E5:E17)</f>
        <v>21910</v>
      </c>
      <c r="F18" s="39">
        <f>SUM(F5:F17)</f>
        <v>273450</v>
      </c>
      <c r="G18" s="39">
        <f>SUM(G5:G17)</f>
        <v>255</v>
      </c>
      <c r="H18" s="39"/>
      <c r="I18" s="40">
        <f>SUM(I5:I17)</f>
        <v>276700</v>
      </c>
      <c r="J18" s="30">
        <f t="shared" si="3"/>
        <v>1</v>
      </c>
      <c r="K18" s="26">
        <f t="shared" si="0"/>
        <v>-21910</v>
      </c>
      <c r="L18" s="27">
        <f t="shared" si="0"/>
        <v>3250</v>
      </c>
      <c r="Q18" s="41"/>
    </row>
  </sheetData>
  <mergeCells count="3">
    <mergeCell ref="D3:F3"/>
    <mergeCell ref="G3:I3"/>
    <mergeCell ref="J3:L3"/>
  </mergeCells>
  <pageMargins left="0.7" right="0.7" top="0.75" bottom="0.75" header="0.3" footer="0.3"/>
  <pageSetup scale="6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3"/>
  <sheetViews>
    <sheetView workbookViewId="0">
      <selection activeCell="N72" sqref="N72"/>
    </sheetView>
  </sheetViews>
  <sheetFormatPr defaultRowHeight="15" x14ac:dyDescent="0.25"/>
  <cols>
    <col min="1" max="1" width="2.85546875" style="240" customWidth="1"/>
    <col min="2" max="2" width="32.140625" style="237" customWidth="1"/>
    <col min="3" max="3" width="6.85546875" style="239" customWidth="1"/>
    <col min="4" max="4" width="7.5703125" style="239" customWidth="1"/>
    <col min="5" max="5" width="9.140625" style="239" customWidth="1"/>
    <col min="6" max="6" width="6.7109375" style="238" customWidth="1"/>
    <col min="7" max="7" width="21.28515625" style="237" customWidth="1"/>
    <col min="8" max="8" width="12.85546875" style="352" customWidth="1"/>
    <col min="9" max="9" width="12.140625" style="237" customWidth="1"/>
    <col min="10" max="16384" width="9.140625" style="237"/>
  </cols>
  <sheetData>
    <row r="1" spans="1:9" ht="71.25" customHeight="1" x14ac:dyDescent="0.25">
      <c r="A1" s="654" t="s">
        <v>799</v>
      </c>
      <c r="B1" s="655"/>
      <c r="C1" s="655"/>
      <c r="D1" s="655"/>
      <c r="E1" s="655"/>
      <c r="F1" s="655"/>
      <c r="G1" s="655"/>
      <c r="H1" s="655"/>
      <c r="I1" s="655"/>
    </row>
    <row r="2" spans="1:9" ht="105" x14ac:dyDescent="0.25">
      <c r="A2" s="288" t="s">
        <v>789</v>
      </c>
      <c r="B2" s="277" t="s">
        <v>1</v>
      </c>
      <c r="C2" s="278" t="s">
        <v>788</v>
      </c>
      <c r="D2" s="278" t="s">
        <v>787</v>
      </c>
      <c r="E2" s="319" t="s">
        <v>501</v>
      </c>
      <c r="F2" s="350" t="s">
        <v>786</v>
      </c>
      <c r="G2" s="277" t="s">
        <v>496</v>
      </c>
      <c r="H2" s="276" t="s">
        <v>660</v>
      </c>
      <c r="I2" s="276" t="s">
        <v>659</v>
      </c>
    </row>
    <row r="3" spans="1:9" s="348" customFormat="1" ht="20.25" customHeight="1" x14ac:dyDescent="0.25">
      <c r="A3" s="288"/>
      <c r="B3" s="277" t="s">
        <v>785</v>
      </c>
      <c r="C3" s="351"/>
      <c r="D3" s="316"/>
      <c r="E3" s="277"/>
      <c r="F3" s="350"/>
      <c r="G3" s="299">
        <v>5</v>
      </c>
      <c r="H3" s="373"/>
      <c r="I3" s="349"/>
    </row>
    <row r="4" spans="1:9" x14ac:dyDescent="0.25">
      <c r="A4" s="288"/>
      <c r="B4" s="241" t="s">
        <v>13</v>
      </c>
      <c r="C4" s="297">
        <v>1</v>
      </c>
      <c r="D4" s="297">
        <v>3540</v>
      </c>
      <c r="E4" s="288"/>
      <c r="F4" s="284"/>
      <c r="G4" s="308" t="s">
        <v>470</v>
      </c>
      <c r="H4" s="373"/>
      <c r="I4" s="241"/>
    </row>
    <row r="5" spans="1:9" x14ac:dyDescent="0.25">
      <c r="A5" s="288"/>
      <c r="B5" s="241"/>
      <c r="C5" s="297"/>
      <c r="D5" s="347">
        <v>2710</v>
      </c>
      <c r="E5" s="288"/>
      <c r="F5" s="284"/>
      <c r="G5" s="308"/>
      <c r="H5" s="373"/>
      <c r="I5" s="241"/>
    </row>
    <row r="6" spans="1:9" ht="17.25" customHeight="1" x14ac:dyDescent="0.25">
      <c r="A6" s="288"/>
      <c r="B6" s="241" t="s">
        <v>14</v>
      </c>
      <c r="C6" s="297"/>
      <c r="D6" s="297"/>
      <c r="E6" s="288">
        <v>1</v>
      </c>
      <c r="F6" s="284"/>
      <c r="G6" s="296" t="s">
        <v>501</v>
      </c>
      <c r="H6" s="373"/>
      <c r="I6" s="241"/>
    </row>
    <row r="7" spans="1:9" x14ac:dyDescent="0.25">
      <c r="A7" s="288"/>
      <c r="B7" s="241" t="s">
        <v>15</v>
      </c>
      <c r="C7" s="297">
        <v>1</v>
      </c>
      <c r="D7" s="297">
        <v>2720</v>
      </c>
      <c r="E7" s="288"/>
      <c r="F7" s="284"/>
      <c r="G7" s="303" t="s">
        <v>469</v>
      </c>
      <c r="H7" s="373"/>
      <c r="I7" s="241"/>
    </row>
    <row r="8" spans="1:9" x14ac:dyDescent="0.25">
      <c r="A8" s="288"/>
      <c r="B8" s="241" t="s">
        <v>15</v>
      </c>
      <c r="C8" s="297"/>
      <c r="D8" s="297"/>
      <c r="E8" s="288">
        <v>1</v>
      </c>
      <c r="F8" s="284"/>
      <c r="G8" s="296" t="s">
        <v>501</v>
      </c>
      <c r="H8" s="373"/>
      <c r="I8" s="241"/>
    </row>
    <row r="9" spans="1:9" x14ac:dyDescent="0.25">
      <c r="A9" s="288"/>
      <c r="B9" s="241" t="s">
        <v>15</v>
      </c>
      <c r="C9" s="297">
        <v>1</v>
      </c>
      <c r="D9" s="297">
        <v>2720</v>
      </c>
      <c r="E9" s="288"/>
      <c r="F9" s="284"/>
      <c r="G9" s="303" t="s">
        <v>468</v>
      </c>
      <c r="H9" s="373"/>
      <c r="I9" s="241"/>
    </row>
    <row r="10" spans="1:9" ht="45" x14ac:dyDescent="0.25">
      <c r="A10" s="288" t="s">
        <v>784</v>
      </c>
      <c r="B10" s="277" t="s">
        <v>783</v>
      </c>
      <c r="C10" s="297"/>
      <c r="D10" s="316"/>
      <c r="E10" s="288"/>
      <c r="F10" s="284"/>
      <c r="G10" s="305">
        <v>18</v>
      </c>
      <c r="H10" s="373"/>
      <c r="I10" s="241"/>
    </row>
    <row r="11" spans="1:9" x14ac:dyDescent="0.25">
      <c r="A11" s="288"/>
      <c r="B11" s="241" t="s">
        <v>24</v>
      </c>
      <c r="C11" s="297">
        <v>1</v>
      </c>
      <c r="D11" s="297">
        <v>2150</v>
      </c>
      <c r="E11" s="288"/>
      <c r="F11" s="284">
        <v>101</v>
      </c>
      <c r="G11" s="257" t="s">
        <v>460</v>
      </c>
      <c r="H11" s="332"/>
      <c r="I11" s="294"/>
    </row>
    <row r="12" spans="1:9" ht="60" x14ac:dyDescent="0.25">
      <c r="A12" s="288">
        <v>1</v>
      </c>
      <c r="B12" s="319" t="s">
        <v>79</v>
      </c>
      <c r="C12" s="297"/>
      <c r="D12" s="297"/>
      <c r="E12" s="288"/>
      <c r="F12" s="284"/>
      <c r="G12" s="319">
        <v>11</v>
      </c>
      <c r="H12" s="350"/>
      <c r="I12" s="322"/>
    </row>
    <row r="13" spans="1:9" x14ac:dyDescent="0.25">
      <c r="A13" s="288"/>
      <c r="B13" s="241" t="s">
        <v>7</v>
      </c>
      <c r="C13" s="297">
        <v>1</v>
      </c>
      <c r="D13" s="297">
        <v>1600</v>
      </c>
      <c r="E13" s="288"/>
      <c r="F13" s="284">
        <v>102</v>
      </c>
      <c r="G13" s="253" t="s">
        <v>600</v>
      </c>
      <c r="H13" s="332"/>
      <c r="I13" s="294"/>
    </row>
    <row r="14" spans="1:9" s="307" customFormat="1" x14ac:dyDescent="0.25">
      <c r="A14" s="273"/>
      <c r="B14" s="247" t="s">
        <v>16</v>
      </c>
      <c r="C14" s="246"/>
      <c r="D14" s="246"/>
      <c r="E14" s="273">
        <v>1</v>
      </c>
      <c r="F14" s="259"/>
      <c r="G14" s="329" t="s">
        <v>501</v>
      </c>
      <c r="H14" s="376"/>
      <c r="I14" s="247"/>
    </row>
    <row r="15" spans="1:9" s="307" customFormat="1" x14ac:dyDescent="0.25">
      <c r="A15" s="273"/>
      <c r="B15" s="247" t="s">
        <v>8</v>
      </c>
      <c r="C15" s="246">
        <v>1</v>
      </c>
      <c r="D15" s="246">
        <v>1000</v>
      </c>
      <c r="E15" s="273"/>
      <c r="F15" s="259">
        <v>103</v>
      </c>
      <c r="G15" s="247" t="s">
        <v>608</v>
      </c>
      <c r="H15" s="376"/>
      <c r="I15" s="247"/>
    </row>
    <row r="16" spans="1:9" s="307" customFormat="1" x14ac:dyDescent="0.25">
      <c r="A16" s="273"/>
      <c r="B16" s="247" t="s">
        <v>8</v>
      </c>
      <c r="C16" s="246"/>
      <c r="D16" s="246"/>
      <c r="E16" s="273">
        <v>1</v>
      </c>
      <c r="F16" s="259">
        <v>104</v>
      </c>
      <c r="G16" s="329" t="s">
        <v>501</v>
      </c>
      <c r="H16" s="309"/>
      <c r="I16" s="247"/>
    </row>
    <row r="17" spans="1:9" s="307" customFormat="1" x14ac:dyDescent="0.25">
      <c r="A17" s="273"/>
      <c r="B17" s="247" t="s">
        <v>9</v>
      </c>
      <c r="C17" s="246">
        <v>1</v>
      </c>
      <c r="D17" s="246">
        <v>900</v>
      </c>
      <c r="E17" s="273"/>
      <c r="F17" s="259">
        <v>105</v>
      </c>
      <c r="G17" s="247" t="s">
        <v>463</v>
      </c>
      <c r="H17" s="309"/>
      <c r="I17" s="346"/>
    </row>
    <row r="18" spans="1:9" s="342" customFormat="1" x14ac:dyDescent="0.25">
      <c r="A18" s="345"/>
      <c r="B18" s="257" t="s">
        <v>10</v>
      </c>
      <c r="C18" s="246">
        <v>1</v>
      </c>
      <c r="D18" s="246">
        <v>800</v>
      </c>
      <c r="E18" s="345">
        <v>1</v>
      </c>
      <c r="F18" s="261">
        <v>106</v>
      </c>
      <c r="G18" s="247" t="s">
        <v>778</v>
      </c>
      <c r="H18" s="344"/>
      <c r="I18" s="343"/>
    </row>
    <row r="19" spans="1:9" s="307" customFormat="1" ht="45" x14ac:dyDescent="0.25">
      <c r="A19" s="273"/>
      <c r="B19" s="247" t="s">
        <v>17</v>
      </c>
      <c r="C19" s="246"/>
      <c r="D19" s="246"/>
      <c r="E19" s="273">
        <v>1</v>
      </c>
      <c r="F19" s="259"/>
      <c r="G19" s="329" t="s">
        <v>501</v>
      </c>
      <c r="H19" s="376" t="s">
        <v>797</v>
      </c>
      <c r="I19" s="247"/>
    </row>
    <row r="20" spans="1:9" s="307" customFormat="1" ht="45" x14ac:dyDescent="0.25">
      <c r="A20" s="273"/>
      <c r="B20" s="247" t="s">
        <v>80</v>
      </c>
      <c r="C20" s="246"/>
      <c r="D20" s="246"/>
      <c r="E20" s="273">
        <v>1</v>
      </c>
      <c r="F20" s="259"/>
      <c r="G20" s="329" t="s">
        <v>501</v>
      </c>
      <c r="H20" s="376" t="s">
        <v>797</v>
      </c>
      <c r="I20" s="247"/>
    </row>
    <row r="21" spans="1:9" s="307" customFormat="1" ht="45" x14ac:dyDescent="0.25">
      <c r="A21" s="273"/>
      <c r="B21" s="247" t="s">
        <v>781</v>
      </c>
      <c r="C21" s="246">
        <v>1</v>
      </c>
      <c r="D21" s="246">
        <v>800</v>
      </c>
      <c r="E21" s="273"/>
      <c r="F21" s="259"/>
      <c r="G21" s="253" t="s">
        <v>798</v>
      </c>
      <c r="H21" s="376" t="s">
        <v>797</v>
      </c>
      <c r="I21" s="247"/>
    </row>
    <row r="22" spans="1:9" s="307" customFormat="1" ht="45" x14ac:dyDescent="0.25">
      <c r="A22" s="273"/>
      <c r="B22" s="247" t="s">
        <v>780</v>
      </c>
      <c r="C22" s="246">
        <v>1</v>
      </c>
      <c r="D22" s="246">
        <v>800</v>
      </c>
      <c r="E22" s="273"/>
      <c r="F22" s="259"/>
      <c r="G22" s="253" t="s">
        <v>779</v>
      </c>
      <c r="H22" s="376" t="s">
        <v>797</v>
      </c>
      <c r="I22" s="247"/>
    </row>
    <row r="23" spans="1:9" s="307" customFormat="1" ht="45" x14ac:dyDescent="0.25">
      <c r="A23" s="273"/>
      <c r="B23" s="247" t="s">
        <v>19</v>
      </c>
      <c r="C23" s="246"/>
      <c r="D23" s="246"/>
      <c r="E23" s="273"/>
      <c r="F23" s="259"/>
      <c r="G23" s="329" t="s">
        <v>501</v>
      </c>
      <c r="H23" s="376" t="s">
        <v>797</v>
      </c>
      <c r="I23" s="247"/>
    </row>
    <row r="24" spans="1:9" s="307" customFormat="1" ht="60" x14ac:dyDescent="0.25">
      <c r="A24" s="273">
        <v>2</v>
      </c>
      <c r="B24" s="341" t="s">
        <v>777</v>
      </c>
      <c r="C24" s="246"/>
      <c r="D24" s="246"/>
      <c r="E24" s="273"/>
      <c r="F24" s="259"/>
      <c r="G24" s="340">
        <v>6</v>
      </c>
      <c r="H24" s="376"/>
      <c r="I24" s="247"/>
    </row>
    <row r="25" spans="1:9" s="307" customFormat="1" x14ac:dyDescent="0.25">
      <c r="A25" s="273"/>
      <c r="B25" s="241" t="s">
        <v>7</v>
      </c>
      <c r="C25" s="297"/>
      <c r="D25" s="297"/>
      <c r="E25" s="273">
        <v>1</v>
      </c>
      <c r="F25" s="261">
        <v>107</v>
      </c>
      <c r="G25" s="296" t="s">
        <v>501</v>
      </c>
      <c r="H25" s="376"/>
      <c r="I25" s="247"/>
    </row>
    <row r="26" spans="1:9" s="307" customFormat="1" ht="30" x14ac:dyDescent="0.25">
      <c r="A26" s="273"/>
      <c r="B26" s="241" t="s">
        <v>82</v>
      </c>
      <c r="C26" s="297">
        <v>1</v>
      </c>
      <c r="D26" s="297">
        <v>1400</v>
      </c>
      <c r="E26" s="273"/>
      <c r="F26" s="261">
        <v>108</v>
      </c>
      <c r="G26" s="241" t="s">
        <v>776</v>
      </c>
      <c r="H26" s="376"/>
      <c r="I26" s="247"/>
    </row>
    <row r="27" spans="1:9" s="307" customFormat="1" x14ac:dyDescent="0.25">
      <c r="A27" s="273"/>
      <c r="B27" s="241" t="s">
        <v>8</v>
      </c>
      <c r="C27" s="297">
        <v>1</v>
      </c>
      <c r="D27" s="297">
        <v>1000</v>
      </c>
      <c r="E27" s="273"/>
      <c r="F27" s="261">
        <v>109</v>
      </c>
      <c r="G27" s="241" t="s">
        <v>364</v>
      </c>
      <c r="H27" s="376"/>
      <c r="I27" s="247"/>
    </row>
    <row r="28" spans="1:9" s="307" customFormat="1" x14ac:dyDescent="0.25">
      <c r="A28" s="273"/>
      <c r="B28" s="247" t="s">
        <v>8</v>
      </c>
      <c r="C28" s="246">
        <v>1</v>
      </c>
      <c r="D28" s="246">
        <v>1000</v>
      </c>
      <c r="E28" s="273"/>
      <c r="F28" s="261">
        <v>110</v>
      </c>
      <c r="G28" s="247" t="s">
        <v>363</v>
      </c>
      <c r="H28" s="376"/>
      <c r="I28" s="247"/>
    </row>
    <row r="29" spans="1:9" s="307" customFormat="1" x14ac:dyDescent="0.25">
      <c r="A29" s="273"/>
      <c r="B29" s="241" t="s">
        <v>9</v>
      </c>
      <c r="C29" s="297">
        <v>1</v>
      </c>
      <c r="D29" s="297">
        <v>900</v>
      </c>
      <c r="E29" s="273"/>
      <c r="F29" s="261">
        <v>111</v>
      </c>
      <c r="G29" s="241" t="s">
        <v>362</v>
      </c>
      <c r="H29" s="376"/>
      <c r="I29" s="247"/>
    </row>
    <row r="30" spans="1:9" s="307" customFormat="1" x14ac:dyDescent="0.25">
      <c r="A30" s="273"/>
      <c r="B30" s="241" t="s">
        <v>9</v>
      </c>
      <c r="C30" s="297">
        <v>1</v>
      </c>
      <c r="D30" s="297">
        <v>900</v>
      </c>
      <c r="E30" s="273"/>
      <c r="F30" s="261">
        <v>112</v>
      </c>
      <c r="G30" s="271" t="s">
        <v>361</v>
      </c>
      <c r="H30" s="376"/>
      <c r="I30" s="247"/>
    </row>
    <row r="31" spans="1:9" ht="75" x14ac:dyDescent="0.25">
      <c r="A31" s="288" t="s">
        <v>26</v>
      </c>
      <c r="B31" s="283" t="s">
        <v>775</v>
      </c>
      <c r="C31" s="297"/>
      <c r="D31" s="316"/>
      <c r="E31" s="288"/>
      <c r="F31" s="284"/>
      <c r="G31" s="277">
        <v>24</v>
      </c>
      <c r="H31" s="373"/>
      <c r="I31" s="241"/>
    </row>
    <row r="32" spans="1:9" ht="18" customHeight="1" x14ac:dyDescent="0.25">
      <c r="A32" s="288"/>
      <c r="B32" s="241" t="s">
        <v>4</v>
      </c>
      <c r="C32" s="297"/>
      <c r="D32" s="297"/>
      <c r="E32" s="288">
        <v>1</v>
      </c>
      <c r="F32" s="284">
        <v>201</v>
      </c>
      <c r="G32" s="296" t="s">
        <v>501</v>
      </c>
      <c r="H32" s="373"/>
      <c r="I32" s="322"/>
    </row>
    <row r="33" spans="1:9" ht="32.25" customHeight="1" x14ac:dyDescent="0.25">
      <c r="A33" s="288">
        <v>1</v>
      </c>
      <c r="B33" s="277" t="s">
        <v>62</v>
      </c>
      <c r="C33" s="297"/>
      <c r="D33" s="316"/>
      <c r="E33" s="288"/>
      <c r="F33" s="284"/>
      <c r="G33" s="277">
        <v>6</v>
      </c>
      <c r="H33" s="373"/>
      <c r="I33" s="241"/>
    </row>
    <row r="34" spans="1:9" ht="45" x14ac:dyDescent="0.25">
      <c r="A34" s="288"/>
      <c r="B34" s="241" t="s">
        <v>774</v>
      </c>
      <c r="C34" s="297">
        <v>1</v>
      </c>
      <c r="D34" s="297">
        <v>1600</v>
      </c>
      <c r="E34" s="288"/>
      <c r="F34" s="284">
        <v>202</v>
      </c>
      <c r="G34" s="308" t="s">
        <v>773</v>
      </c>
      <c r="H34" s="377"/>
      <c r="I34" s="241"/>
    </row>
    <row r="35" spans="1:9" x14ac:dyDescent="0.25">
      <c r="A35" s="288"/>
      <c r="B35" s="241" t="s">
        <v>8</v>
      </c>
      <c r="C35" s="297">
        <v>1</v>
      </c>
      <c r="D35" s="297">
        <v>1000</v>
      </c>
      <c r="E35" s="288"/>
      <c r="F35" s="284">
        <v>203</v>
      </c>
      <c r="G35" s="241" t="s">
        <v>452</v>
      </c>
      <c r="H35" s="377"/>
      <c r="I35" s="241"/>
    </row>
    <row r="36" spans="1:9" x14ac:dyDescent="0.25">
      <c r="A36" s="288"/>
      <c r="B36" s="241" t="s">
        <v>8</v>
      </c>
      <c r="C36" s="297">
        <v>1</v>
      </c>
      <c r="D36" s="297">
        <v>1000</v>
      </c>
      <c r="E36" s="288"/>
      <c r="F36" s="284">
        <v>204</v>
      </c>
      <c r="G36" s="308" t="s">
        <v>450</v>
      </c>
      <c r="H36" s="373"/>
      <c r="I36" s="241"/>
    </row>
    <row r="37" spans="1:9" x14ac:dyDescent="0.25">
      <c r="A37" s="288"/>
      <c r="B37" s="241" t="s">
        <v>8</v>
      </c>
      <c r="C37" s="297">
        <v>1</v>
      </c>
      <c r="D37" s="297">
        <v>1000</v>
      </c>
      <c r="E37" s="288"/>
      <c r="F37" s="284">
        <v>205</v>
      </c>
      <c r="G37" s="303" t="s">
        <v>772</v>
      </c>
      <c r="H37" s="377"/>
      <c r="I37" s="241"/>
    </row>
    <row r="38" spans="1:9" s="307" customFormat="1" ht="45" x14ac:dyDescent="0.25">
      <c r="A38" s="273"/>
      <c r="B38" s="247" t="s">
        <v>743</v>
      </c>
      <c r="C38" s="246">
        <v>1</v>
      </c>
      <c r="D38" s="259">
        <v>800</v>
      </c>
      <c r="E38" s="273"/>
      <c r="F38" s="259"/>
      <c r="G38" s="253" t="s">
        <v>449</v>
      </c>
      <c r="H38" s="376" t="s">
        <v>797</v>
      </c>
      <c r="I38" s="247"/>
    </row>
    <row r="39" spans="1:9" s="307" customFormat="1" ht="45" x14ac:dyDescent="0.25">
      <c r="A39" s="273"/>
      <c r="B39" s="247" t="s">
        <v>743</v>
      </c>
      <c r="C39" s="246">
        <v>1</v>
      </c>
      <c r="D39" s="259">
        <v>800</v>
      </c>
      <c r="E39" s="273"/>
      <c r="F39" s="259"/>
      <c r="G39" s="253" t="s">
        <v>771</v>
      </c>
      <c r="H39" s="376" t="s">
        <v>797</v>
      </c>
      <c r="I39" s="247"/>
    </row>
    <row r="40" spans="1:9" ht="50.25" customHeight="1" x14ac:dyDescent="0.25">
      <c r="A40" s="288">
        <v>2</v>
      </c>
      <c r="B40" s="277" t="s">
        <v>770</v>
      </c>
      <c r="C40" s="297"/>
      <c r="D40" s="316"/>
      <c r="E40" s="288"/>
      <c r="F40" s="284"/>
      <c r="G40" s="277">
        <v>17</v>
      </c>
      <c r="H40" s="373"/>
      <c r="I40" s="241"/>
    </row>
    <row r="41" spans="1:9" ht="15" customHeight="1" x14ac:dyDescent="0.25">
      <c r="A41" s="288"/>
      <c r="B41" s="241" t="s">
        <v>7</v>
      </c>
      <c r="C41" s="297">
        <v>1</v>
      </c>
      <c r="D41" s="297">
        <v>1600</v>
      </c>
      <c r="E41" s="288"/>
      <c r="F41" s="284">
        <v>206</v>
      </c>
      <c r="G41" s="308" t="s">
        <v>447</v>
      </c>
      <c r="H41" s="377"/>
      <c r="I41" s="241"/>
    </row>
    <row r="42" spans="1:9" ht="17.25" customHeight="1" x14ac:dyDescent="0.25">
      <c r="A42" s="288"/>
      <c r="B42" s="241" t="s">
        <v>8</v>
      </c>
      <c r="C42" s="297">
        <v>1</v>
      </c>
      <c r="D42" s="297">
        <v>1000</v>
      </c>
      <c r="E42" s="288"/>
      <c r="F42" s="284">
        <v>207</v>
      </c>
      <c r="G42" s="308" t="s">
        <v>769</v>
      </c>
      <c r="H42" s="290"/>
      <c r="I42" s="338"/>
    </row>
    <row r="43" spans="1:9" x14ac:dyDescent="0.25">
      <c r="A43" s="288"/>
      <c r="B43" s="241" t="s">
        <v>8</v>
      </c>
      <c r="C43" s="297">
        <v>1</v>
      </c>
      <c r="D43" s="297">
        <v>1000</v>
      </c>
      <c r="E43" s="288"/>
      <c r="F43" s="284">
        <v>208</v>
      </c>
      <c r="G43" s="303" t="s">
        <v>444</v>
      </c>
      <c r="H43" s="377"/>
      <c r="I43" s="241"/>
    </row>
    <row r="44" spans="1:9" x14ac:dyDescent="0.25">
      <c r="A44" s="288"/>
      <c r="B44" s="241" t="s">
        <v>9</v>
      </c>
      <c r="C44" s="297">
        <v>1</v>
      </c>
      <c r="D44" s="297">
        <v>900</v>
      </c>
      <c r="E44" s="288"/>
      <c r="F44" s="284">
        <v>209</v>
      </c>
      <c r="G44" s="241" t="s">
        <v>442</v>
      </c>
      <c r="H44" s="377"/>
      <c r="I44" s="241"/>
    </row>
    <row r="45" spans="1:9" s="307" customFormat="1" x14ac:dyDescent="0.25">
      <c r="A45" s="273"/>
      <c r="B45" s="247" t="s">
        <v>9</v>
      </c>
      <c r="C45" s="297">
        <v>1</v>
      </c>
      <c r="D45" s="297">
        <v>900</v>
      </c>
      <c r="E45" s="273"/>
      <c r="F45" s="259">
        <v>210</v>
      </c>
      <c r="G45" s="253" t="s">
        <v>443</v>
      </c>
      <c r="H45" s="309"/>
      <c r="I45" s="253"/>
    </row>
    <row r="46" spans="1:9" x14ac:dyDescent="0.25">
      <c r="A46" s="288"/>
      <c r="B46" s="241" t="s">
        <v>10</v>
      </c>
      <c r="C46" s="297">
        <v>1</v>
      </c>
      <c r="D46" s="297">
        <v>800</v>
      </c>
      <c r="E46" s="288"/>
      <c r="F46" s="284">
        <v>211</v>
      </c>
      <c r="G46" s="241" t="s">
        <v>441</v>
      </c>
      <c r="H46" s="377"/>
      <c r="I46" s="241"/>
    </row>
    <row r="47" spans="1:9" x14ac:dyDescent="0.25">
      <c r="A47" s="288"/>
      <c r="B47" s="241" t="s">
        <v>10</v>
      </c>
      <c r="C47" s="297">
        <v>1</v>
      </c>
      <c r="D47" s="297">
        <v>800</v>
      </c>
      <c r="E47" s="288"/>
      <c r="F47" s="284">
        <v>212</v>
      </c>
      <c r="G47" s="241" t="s">
        <v>432</v>
      </c>
      <c r="H47" s="377"/>
      <c r="I47" s="241"/>
    </row>
    <row r="48" spans="1:9" x14ac:dyDescent="0.25">
      <c r="A48" s="288"/>
      <c r="B48" s="241" t="s">
        <v>10</v>
      </c>
      <c r="C48" s="297">
        <v>1</v>
      </c>
      <c r="D48" s="297">
        <v>800</v>
      </c>
      <c r="E48" s="288"/>
      <c r="F48" s="284">
        <v>213</v>
      </c>
      <c r="G48" s="241" t="s">
        <v>768</v>
      </c>
      <c r="H48" s="377"/>
      <c r="I48" s="241"/>
    </row>
    <row r="49" spans="1:9" x14ac:dyDescent="0.25">
      <c r="A49" s="288"/>
      <c r="B49" s="241" t="s">
        <v>10</v>
      </c>
      <c r="C49" s="297">
        <v>1</v>
      </c>
      <c r="D49" s="297">
        <v>800</v>
      </c>
      <c r="E49" s="288"/>
      <c r="F49" s="284">
        <v>214</v>
      </c>
      <c r="G49" s="241" t="s">
        <v>440</v>
      </c>
      <c r="H49" s="377"/>
      <c r="I49" s="241"/>
    </row>
    <row r="50" spans="1:9" x14ac:dyDescent="0.25">
      <c r="A50" s="288"/>
      <c r="B50" s="241" t="s">
        <v>10</v>
      </c>
      <c r="C50" s="297">
        <v>1</v>
      </c>
      <c r="D50" s="297">
        <v>800</v>
      </c>
      <c r="E50" s="288"/>
      <c r="F50" s="284">
        <v>215</v>
      </c>
      <c r="G50" s="241" t="s">
        <v>437</v>
      </c>
      <c r="H50" s="377"/>
      <c r="I50" s="241"/>
    </row>
    <row r="51" spans="1:9" x14ac:dyDescent="0.25">
      <c r="A51" s="288"/>
      <c r="B51" s="241" t="s">
        <v>10</v>
      </c>
      <c r="C51" s="297">
        <v>1</v>
      </c>
      <c r="D51" s="297">
        <v>800</v>
      </c>
      <c r="E51" s="288"/>
      <c r="F51" s="284">
        <v>216</v>
      </c>
      <c r="G51" s="241" t="s">
        <v>436</v>
      </c>
      <c r="H51" s="377"/>
      <c r="I51" s="241"/>
    </row>
    <row r="52" spans="1:9" x14ac:dyDescent="0.25">
      <c r="A52" s="288"/>
      <c r="B52" s="241" t="s">
        <v>10</v>
      </c>
      <c r="C52" s="297">
        <v>1</v>
      </c>
      <c r="D52" s="297">
        <v>800</v>
      </c>
      <c r="E52" s="288"/>
      <c r="F52" s="284">
        <v>217</v>
      </c>
      <c r="G52" s="241" t="s">
        <v>435</v>
      </c>
      <c r="H52" s="377"/>
      <c r="I52" s="241"/>
    </row>
    <row r="53" spans="1:9" x14ac:dyDescent="0.25">
      <c r="A53" s="288"/>
      <c r="B53" s="241" t="s">
        <v>10</v>
      </c>
      <c r="C53" s="297">
        <v>1</v>
      </c>
      <c r="D53" s="297">
        <v>800</v>
      </c>
      <c r="E53" s="288"/>
      <c r="F53" s="284">
        <v>218</v>
      </c>
      <c r="G53" s="241" t="s">
        <v>434</v>
      </c>
      <c r="H53" s="377"/>
      <c r="I53" s="241"/>
    </row>
    <row r="54" spans="1:9" x14ac:dyDescent="0.25">
      <c r="A54" s="288"/>
      <c r="B54" s="241" t="s">
        <v>10</v>
      </c>
      <c r="C54" s="297">
        <v>1</v>
      </c>
      <c r="D54" s="297">
        <v>800</v>
      </c>
      <c r="E54" s="288"/>
      <c r="F54" s="284">
        <v>219</v>
      </c>
      <c r="G54" s="253" t="s">
        <v>439</v>
      </c>
      <c r="H54" s="293"/>
      <c r="I54" s="292"/>
    </row>
    <row r="55" spans="1:9" x14ac:dyDescent="0.25">
      <c r="A55" s="288"/>
      <c r="B55" s="241" t="s">
        <v>10</v>
      </c>
      <c r="C55" s="297">
        <v>1</v>
      </c>
      <c r="D55" s="297">
        <v>800</v>
      </c>
      <c r="E55" s="288"/>
      <c r="F55" s="284">
        <v>220</v>
      </c>
      <c r="G55" s="308" t="s">
        <v>431</v>
      </c>
      <c r="H55" s="377"/>
      <c r="I55" s="241"/>
    </row>
    <row r="56" spans="1:9" x14ac:dyDescent="0.25">
      <c r="A56" s="288"/>
      <c r="B56" s="241" t="s">
        <v>10</v>
      </c>
      <c r="C56" s="297">
        <v>1</v>
      </c>
      <c r="D56" s="297">
        <v>800</v>
      </c>
      <c r="E56" s="288"/>
      <c r="F56" s="284">
        <v>221</v>
      </c>
      <c r="G56" s="257" t="s">
        <v>433</v>
      </c>
      <c r="H56" s="290"/>
      <c r="I56" s="294"/>
    </row>
    <row r="57" spans="1:9" x14ac:dyDescent="0.25">
      <c r="A57" s="288"/>
      <c r="B57" s="241" t="s">
        <v>10</v>
      </c>
      <c r="C57" s="297"/>
      <c r="D57" s="297"/>
      <c r="E57" s="288">
        <v>1</v>
      </c>
      <c r="F57" s="284">
        <v>222</v>
      </c>
      <c r="G57" s="329" t="s">
        <v>501</v>
      </c>
      <c r="H57" s="293"/>
      <c r="I57" s="330"/>
    </row>
    <row r="58" spans="1:9" ht="30" x14ac:dyDescent="0.25">
      <c r="A58" s="288" t="s">
        <v>27</v>
      </c>
      <c r="B58" s="277" t="s">
        <v>767</v>
      </c>
      <c r="C58" s="297"/>
      <c r="D58" s="316"/>
      <c r="E58" s="288"/>
      <c r="F58" s="284"/>
      <c r="G58" s="305">
        <v>14</v>
      </c>
      <c r="H58" s="373"/>
      <c r="I58" s="241"/>
    </row>
    <row r="59" spans="1:9" ht="15" customHeight="1" x14ac:dyDescent="0.25">
      <c r="A59" s="288"/>
      <c r="B59" s="241" t="s">
        <v>4</v>
      </c>
      <c r="C59" s="297">
        <v>1</v>
      </c>
      <c r="D59" s="297">
        <v>2150</v>
      </c>
      <c r="E59" s="288"/>
      <c r="F59" s="284">
        <v>301</v>
      </c>
      <c r="G59" s="242" t="s">
        <v>430</v>
      </c>
      <c r="H59" s="373"/>
      <c r="I59" s="322"/>
    </row>
    <row r="60" spans="1:9" ht="30" x14ac:dyDescent="0.25">
      <c r="A60" s="288"/>
      <c r="B60" s="241" t="s">
        <v>5</v>
      </c>
      <c r="C60" s="297">
        <v>1</v>
      </c>
      <c r="D60" s="297">
        <v>1850</v>
      </c>
      <c r="E60" s="288"/>
      <c r="F60" s="284">
        <v>302</v>
      </c>
      <c r="G60" s="241" t="s">
        <v>766</v>
      </c>
      <c r="H60" s="290"/>
      <c r="I60" s="294"/>
    </row>
    <row r="61" spans="1:9" x14ac:dyDescent="0.25">
      <c r="A61" s="288">
        <v>1</v>
      </c>
      <c r="B61" s="277" t="s">
        <v>29</v>
      </c>
      <c r="C61" s="297"/>
      <c r="D61" s="316"/>
      <c r="E61" s="288"/>
      <c r="F61" s="284"/>
      <c r="G61" s="305">
        <v>6</v>
      </c>
      <c r="H61" s="373"/>
      <c r="I61" s="241"/>
    </row>
    <row r="62" spans="1:9" x14ac:dyDescent="0.25">
      <c r="A62" s="288"/>
      <c r="B62" s="241" t="s">
        <v>7</v>
      </c>
      <c r="C62" s="297"/>
      <c r="D62" s="297"/>
      <c r="E62" s="288">
        <v>1</v>
      </c>
      <c r="F62" s="284">
        <v>303</v>
      </c>
      <c r="G62" s="296" t="s">
        <v>501</v>
      </c>
      <c r="H62" s="373"/>
      <c r="I62" s="241"/>
    </row>
    <row r="63" spans="1:9" ht="14.25" customHeight="1" x14ac:dyDescent="0.25">
      <c r="A63" s="288"/>
      <c r="B63" s="241" t="s">
        <v>765</v>
      </c>
      <c r="C63" s="297">
        <v>1</v>
      </c>
      <c r="D63" s="297">
        <v>1000</v>
      </c>
      <c r="E63" s="288"/>
      <c r="F63" s="284">
        <v>304</v>
      </c>
      <c r="G63" s="302" t="s">
        <v>424</v>
      </c>
      <c r="H63" s="293"/>
      <c r="I63" s="325"/>
    </row>
    <row r="64" spans="1:9" x14ac:dyDescent="0.25">
      <c r="A64" s="288"/>
      <c r="B64" s="241" t="s">
        <v>9</v>
      </c>
      <c r="C64" s="297">
        <v>1</v>
      </c>
      <c r="D64" s="297">
        <v>900</v>
      </c>
      <c r="E64" s="288"/>
      <c r="F64" s="284">
        <v>305</v>
      </c>
      <c r="G64" s="241" t="s">
        <v>425</v>
      </c>
      <c r="H64" s="377"/>
      <c r="I64" s="241"/>
    </row>
    <row r="65" spans="1:9" ht="45" x14ac:dyDescent="0.25">
      <c r="A65" s="288"/>
      <c r="B65" s="241" t="s">
        <v>764</v>
      </c>
      <c r="C65" s="297">
        <v>1</v>
      </c>
      <c r="D65" s="297">
        <v>900</v>
      </c>
      <c r="E65" s="288"/>
      <c r="F65" s="284">
        <v>306</v>
      </c>
      <c r="G65" s="253" t="s">
        <v>427</v>
      </c>
      <c r="H65" s="293"/>
      <c r="I65" s="311"/>
    </row>
    <row r="66" spans="1:9" x14ac:dyDescent="0.25">
      <c r="A66" s="288"/>
      <c r="B66" s="241" t="s">
        <v>10</v>
      </c>
      <c r="C66" s="297"/>
      <c r="D66" s="297"/>
      <c r="E66" s="288">
        <v>1</v>
      </c>
      <c r="F66" s="284">
        <v>307</v>
      </c>
      <c r="G66" s="296" t="s">
        <v>501</v>
      </c>
      <c r="H66" s="377"/>
      <c r="I66" s="241"/>
    </row>
    <row r="67" spans="1:9" x14ac:dyDescent="0.25">
      <c r="A67" s="288"/>
      <c r="B67" s="241" t="s">
        <v>10</v>
      </c>
      <c r="C67" s="297"/>
      <c r="D67" s="297"/>
      <c r="E67" s="288">
        <v>1</v>
      </c>
      <c r="F67" s="284">
        <v>308</v>
      </c>
      <c r="G67" s="296" t="s">
        <v>501</v>
      </c>
      <c r="H67" s="290"/>
      <c r="I67" s="289"/>
    </row>
    <row r="68" spans="1:9" x14ac:dyDescent="0.25">
      <c r="A68" s="288">
        <v>2</v>
      </c>
      <c r="B68" s="277" t="s">
        <v>30</v>
      </c>
      <c r="C68" s="297"/>
      <c r="D68" s="316"/>
      <c r="E68" s="288"/>
      <c r="F68" s="284"/>
      <c r="G68" s="277">
        <v>6</v>
      </c>
      <c r="H68" s="373"/>
      <c r="I68" s="241"/>
    </row>
    <row r="69" spans="1:9" x14ac:dyDescent="0.25">
      <c r="A69" s="288"/>
      <c r="B69" s="241" t="s">
        <v>7</v>
      </c>
      <c r="C69" s="297"/>
      <c r="D69" s="297"/>
      <c r="E69" s="288">
        <v>1</v>
      </c>
      <c r="F69" s="284">
        <v>309</v>
      </c>
      <c r="G69" s="296" t="s">
        <v>501</v>
      </c>
      <c r="H69" s="373"/>
      <c r="I69" s="241"/>
    </row>
    <row r="70" spans="1:9" x14ac:dyDescent="0.25">
      <c r="A70" s="288"/>
      <c r="B70" s="241" t="s">
        <v>763</v>
      </c>
      <c r="C70" s="297">
        <v>1</v>
      </c>
      <c r="D70" s="297">
        <v>1000</v>
      </c>
      <c r="E70" s="288"/>
      <c r="F70" s="284">
        <v>310</v>
      </c>
      <c r="G70" s="241" t="s">
        <v>762</v>
      </c>
      <c r="H70" s="377"/>
      <c r="I70" s="241"/>
    </row>
    <row r="71" spans="1:9" ht="45" x14ac:dyDescent="0.25">
      <c r="A71" s="288"/>
      <c r="B71" s="308" t="s">
        <v>669</v>
      </c>
      <c r="C71" s="297">
        <v>1</v>
      </c>
      <c r="D71" s="297">
        <v>1000</v>
      </c>
      <c r="E71" s="288"/>
      <c r="F71" s="284">
        <v>311</v>
      </c>
      <c r="G71" s="308" t="s">
        <v>761</v>
      </c>
      <c r="H71" s="321"/>
      <c r="I71" s="326"/>
    </row>
    <row r="72" spans="1:9" x14ac:dyDescent="0.25">
      <c r="A72" s="288"/>
      <c r="B72" s="241" t="s">
        <v>9</v>
      </c>
      <c r="C72" s="297">
        <v>1</v>
      </c>
      <c r="D72" s="297">
        <v>900</v>
      </c>
      <c r="E72" s="288"/>
      <c r="F72" s="284">
        <v>312</v>
      </c>
      <c r="G72" s="241" t="s">
        <v>419</v>
      </c>
      <c r="H72" s="374"/>
      <c r="I72" s="293"/>
    </row>
    <row r="73" spans="1:9" ht="30" x14ac:dyDescent="0.25">
      <c r="A73" s="288"/>
      <c r="B73" s="241" t="s">
        <v>9</v>
      </c>
      <c r="C73" s="297">
        <v>1</v>
      </c>
      <c r="D73" s="297">
        <v>900</v>
      </c>
      <c r="E73" s="288"/>
      <c r="F73" s="284">
        <v>313</v>
      </c>
      <c r="G73" s="303" t="s">
        <v>760</v>
      </c>
      <c r="H73" s="290"/>
      <c r="I73" s="320"/>
    </row>
    <row r="74" spans="1:9" ht="18" customHeight="1" x14ac:dyDescent="0.25">
      <c r="A74" s="288"/>
      <c r="B74" s="241" t="s">
        <v>10</v>
      </c>
      <c r="C74" s="297"/>
      <c r="D74" s="297"/>
      <c r="E74" s="288">
        <v>1</v>
      </c>
      <c r="F74" s="284">
        <v>314</v>
      </c>
      <c r="G74" s="296" t="s">
        <v>501</v>
      </c>
      <c r="H74" s="309"/>
      <c r="I74" s="320"/>
    </row>
    <row r="75" spans="1:9" ht="45" x14ac:dyDescent="0.25">
      <c r="A75" s="288" t="s">
        <v>759</v>
      </c>
      <c r="B75" s="277" t="s">
        <v>758</v>
      </c>
      <c r="C75" s="297"/>
      <c r="D75" s="316"/>
      <c r="E75" s="288"/>
      <c r="F75" s="284"/>
      <c r="G75" s="277">
        <v>51</v>
      </c>
      <c r="H75" s="379"/>
      <c r="I75" s="241"/>
    </row>
    <row r="76" spans="1:9" x14ac:dyDescent="0.25">
      <c r="A76" s="288"/>
      <c r="B76" s="241" t="s">
        <v>4</v>
      </c>
      <c r="C76" s="297">
        <v>1</v>
      </c>
      <c r="D76" s="297">
        <v>2150</v>
      </c>
      <c r="E76" s="288"/>
      <c r="F76" s="284">
        <v>401</v>
      </c>
      <c r="G76" s="303" t="s">
        <v>418</v>
      </c>
      <c r="H76" s="290"/>
      <c r="I76" s="330"/>
    </row>
    <row r="77" spans="1:9" ht="30" x14ac:dyDescent="0.25">
      <c r="A77" s="288"/>
      <c r="B77" s="241" t="s">
        <v>5</v>
      </c>
      <c r="C77" s="297">
        <v>1</v>
      </c>
      <c r="D77" s="297">
        <v>1850</v>
      </c>
      <c r="E77" s="288"/>
      <c r="F77" s="284">
        <v>402</v>
      </c>
      <c r="G77" s="308" t="s">
        <v>416</v>
      </c>
      <c r="H77" s="377"/>
      <c r="I77" s="241"/>
    </row>
    <row r="78" spans="1:9" ht="14.25" customHeight="1" x14ac:dyDescent="0.25">
      <c r="A78" s="288">
        <v>1</v>
      </c>
      <c r="B78" s="277" t="s">
        <v>33</v>
      </c>
      <c r="C78" s="297"/>
      <c r="D78" s="316"/>
      <c r="E78" s="288"/>
      <c r="F78" s="284"/>
      <c r="G78" s="277">
        <v>16</v>
      </c>
      <c r="H78" s="373"/>
      <c r="I78" s="241"/>
    </row>
    <row r="79" spans="1:9" x14ac:dyDescent="0.25">
      <c r="A79" s="288"/>
      <c r="B79" s="241" t="s">
        <v>7</v>
      </c>
      <c r="C79" s="297">
        <v>1</v>
      </c>
      <c r="D79" s="297">
        <v>1600</v>
      </c>
      <c r="E79" s="288"/>
      <c r="F79" s="284">
        <v>403</v>
      </c>
      <c r="G79" s="241" t="s">
        <v>415</v>
      </c>
      <c r="H79" s="377"/>
      <c r="I79" s="241"/>
    </row>
    <row r="80" spans="1:9" x14ac:dyDescent="0.25">
      <c r="A80" s="288"/>
      <c r="B80" s="241" t="s">
        <v>8</v>
      </c>
      <c r="C80" s="297">
        <v>1</v>
      </c>
      <c r="D80" s="297">
        <v>1000</v>
      </c>
      <c r="E80" s="288"/>
      <c r="F80" s="284">
        <v>404</v>
      </c>
      <c r="G80" s="241" t="s">
        <v>757</v>
      </c>
      <c r="H80" s="373"/>
      <c r="I80" s="241"/>
    </row>
    <row r="81" spans="1:9" x14ac:dyDescent="0.25">
      <c r="A81" s="288"/>
      <c r="B81" s="241" t="s">
        <v>8</v>
      </c>
      <c r="C81" s="297">
        <v>1</v>
      </c>
      <c r="D81" s="297">
        <v>1000</v>
      </c>
      <c r="E81" s="288"/>
      <c r="F81" s="284">
        <v>405</v>
      </c>
      <c r="G81" s="241" t="s">
        <v>412</v>
      </c>
      <c r="H81" s="377"/>
      <c r="I81" s="241"/>
    </row>
    <row r="82" spans="1:9" x14ac:dyDescent="0.25">
      <c r="A82" s="288"/>
      <c r="B82" s="241" t="s">
        <v>8</v>
      </c>
      <c r="C82" s="297">
        <v>1</v>
      </c>
      <c r="D82" s="297">
        <v>1000</v>
      </c>
      <c r="E82" s="288"/>
      <c r="F82" s="284">
        <v>406</v>
      </c>
      <c r="G82" s="241" t="s">
        <v>410</v>
      </c>
      <c r="H82" s="377"/>
      <c r="I82" s="241"/>
    </row>
    <row r="83" spans="1:9" x14ac:dyDescent="0.25">
      <c r="A83" s="288"/>
      <c r="B83" s="241" t="s">
        <v>8</v>
      </c>
      <c r="C83" s="297">
        <v>1</v>
      </c>
      <c r="D83" s="297">
        <v>1000</v>
      </c>
      <c r="E83" s="288"/>
      <c r="F83" s="284">
        <v>407</v>
      </c>
      <c r="G83" s="241" t="s">
        <v>411</v>
      </c>
      <c r="H83" s="373"/>
      <c r="I83" s="241"/>
    </row>
    <row r="84" spans="1:9" x14ac:dyDescent="0.25">
      <c r="A84" s="288"/>
      <c r="B84" s="241" t="s">
        <v>9</v>
      </c>
      <c r="C84" s="297">
        <v>1</v>
      </c>
      <c r="D84" s="297">
        <v>900</v>
      </c>
      <c r="E84" s="288"/>
      <c r="F84" s="284">
        <v>408</v>
      </c>
      <c r="G84" s="241" t="s">
        <v>409</v>
      </c>
      <c r="H84" s="373"/>
      <c r="I84" s="241"/>
    </row>
    <row r="85" spans="1:9" ht="12" customHeight="1" x14ac:dyDescent="0.25">
      <c r="A85" s="288"/>
      <c r="B85" s="241" t="s">
        <v>9</v>
      </c>
      <c r="C85" s="297">
        <v>1</v>
      </c>
      <c r="D85" s="297">
        <v>900</v>
      </c>
      <c r="E85" s="288"/>
      <c r="F85" s="284">
        <v>409</v>
      </c>
      <c r="G85" s="339" t="s">
        <v>756</v>
      </c>
      <c r="H85" s="377"/>
      <c r="I85" s="241"/>
    </row>
    <row r="86" spans="1:9" x14ac:dyDescent="0.25">
      <c r="A86" s="288"/>
      <c r="B86" s="241" t="s">
        <v>9</v>
      </c>
      <c r="C86" s="297">
        <v>1</v>
      </c>
      <c r="D86" s="297">
        <v>900</v>
      </c>
      <c r="E86" s="288"/>
      <c r="F86" s="284">
        <v>410</v>
      </c>
      <c r="G86" s="241" t="s">
        <v>755</v>
      </c>
      <c r="H86" s="377"/>
      <c r="I86" s="241"/>
    </row>
    <row r="87" spans="1:9" x14ac:dyDescent="0.25">
      <c r="A87" s="288"/>
      <c r="B87" s="241" t="s">
        <v>9</v>
      </c>
      <c r="C87" s="297">
        <v>1</v>
      </c>
      <c r="D87" s="297">
        <v>900</v>
      </c>
      <c r="E87" s="288"/>
      <c r="F87" s="284">
        <v>411</v>
      </c>
      <c r="G87" s="241" t="s">
        <v>754</v>
      </c>
      <c r="H87" s="377"/>
      <c r="I87" s="241"/>
    </row>
    <row r="88" spans="1:9" ht="18" customHeight="1" x14ac:dyDescent="0.25">
      <c r="A88" s="288"/>
      <c r="B88" s="241" t="s">
        <v>9</v>
      </c>
      <c r="C88" s="297">
        <v>1</v>
      </c>
      <c r="D88" s="297">
        <v>900</v>
      </c>
      <c r="E88" s="288"/>
      <c r="F88" s="284">
        <v>412</v>
      </c>
      <c r="G88" s="337" t="s">
        <v>753</v>
      </c>
      <c r="H88" s="290"/>
      <c r="I88" s="338"/>
    </row>
    <row r="89" spans="1:9" x14ac:dyDescent="0.25">
      <c r="A89" s="288"/>
      <c r="B89" s="241" t="s">
        <v>9</v>
      </c>
      <c r="C89" s="297">
        <v>1</v>
      </c>
      <c r="D89" s="297">
        <v>900</v>
      </c>
      <c r="E89" s="288"/>
      <c r="F89" s="284">
        <v>413</v>
      </c>
      <c r="G89" s="257" t="s">
        <v>404</v>
      </c>
      <c r="H89" s="373"/>
      <c r="I89" s="241"/>
    </row>
    <row r="90" spans="1:9" x14ac:dyDescent="0.25">
      <c r="A90" s="288"/>
      <c r="B90" s="241" t="s">
        <v>9</v>
      </c>
      <c r="C90" s="297">
        <v>1</v>
      </c>
      <c r="D90" s="297">
        <v>900</v>
      </c>
      <c r="E90" s="288"/>
      <c r="F90" s="284">
        <v>414</v>
      </c>
      <c r="G90" s="303" t="s">
        <v>401</v>
      </c>
      <c r="H90" s="321"/>
      <c r="I90" s="320"/>
    </row>
    <row r="91" spans="1:9" ht="12" customHeight="1" x14ac:dyDescent="0.25">
      <c r="A91" s="288"/>
      <c r="B91" s="241" t="s">
        <v>10</v>
      </c>
      <c r="C91" s="297"/>
      <c r="D91" s="297"/>
      <c r="E91" s="288">
        <v>1</v>
      </c>
      <c r="F91" s="284">
        <v>415</v>
      </c>
      <c r="G91" s="296" t="s">
        <v>501</v>
      </c>
      <c r="H91" s="383"/>
      <c r="I91" s="241"/>
    </row>
    <row r="92" spans="1:9" x14ac:dyDescent="0.25">
      <c r="A92" s="288"/>
      <c r="B92" s="308" t="s">
        <v>10</v>
      </c>
      <c r="C92" s="297"/>
      <c r="D92" s="297"/>
      <c r="E92" s="288">
        <v>1</v>
      </c>
      <c r="F92" s="284">
        <v>416</v>
      </c>
      <c r="G92" s="296" t="s">
        <v>501</v>
      </c>
      <c r="H92" s="309"/>
      <c r="I92" s="294"/>
    </row>
    <row r="93" spans="1:9" s="307" customFormat="1" ht="45" x14ac:dyDescent="0.25">
      <c r="A93" s="273"/>
      <c r="B93" s="247" t="s">
        <v>72</v>
      </c>
      <c r="C93" s="246">
        <v>1</v>
      </c>
      <c r="D93" s="259">
        <v>800</v>
      </c>
      <c r="E93" s="273"/>
      <c r="F93" s="259"/>
      <c r="G93" s="253" t="s">
        <v>399</v>
      </c>
      <c r="H93" s="376" t="s">
        <v>797</v>
      </c>
      <c r="I93" s="247"/>
    </row>
    <row r="94" spans="1:9" s="307" customFormat="1" ht="45" x14ac:dyDescent="0.25">
      <c r="A94" s="273"/>
      <c r="B94" s="247" t="s">
        <v>752</v>
      </c>
      <c r="C94" s="246">
        <v>1</v>
      </c>
      <c r="D94" s="259">
        <v>800</v>
      </c>
      <c r="E94" s="273"/>
      <c r="F94" s="259"/>
      <c r="G94" s="253" t="s">
        <v>751</v>
      </c>
      <c r="H94" s="376" t="s">
        <v>797</v>
      </c>
      <c r="I94" s="247"/>
    </row>
    <row r="95" spans="1:9" ht="30.75" customHeight="1" x14ac:dyDescent="0.25">
      <c r="A95" s="288">
        <v>2</v>
      </c>
      <c r="B95" s="277" t="s">
        <v>34</v>
      </c>
      <c r="C95" s="297"/>
      <c r="D95" s="316"/>
      <c r="E95" s="288"/>
      <c r="F95" s="284"/>
      <c r="G95" s="277">
        <v>10</v>
      </c>
      <c r="H95" s="373"/>
      <c r="I95" s="241"/>
    </row>
    <row r="96" spans="1:9" x14ac:dyDescent="0.25">
      <c r="A96" s="288"/>
      <c r="B96" s="241" t="s">
        <v>750</v>
      </c>
      <c r="C96" s="297">
        <v>1</v>
      </c>
      <c r="D96" s="297">
        <v>1600</v>
      </c>
      <c r="E96" s="288"/>
      <c r="F96" s="284">
        <v>417</v>
      </c>
      <c r="G96" s="308" t="s">
        <v>749</v>
      </c>
      <c r="H96" s="290"/>
      <c r="I96" s="318"/>
    </row>
    <row r="97" spans="1:9" ht="15" customHeight="1" x14ac:dyDescent="0.25">
      <c r="A97" s="288"/>
      <c r="B97" s="241" t="s">
        <v>8</v>
      </c>
      <c r="C97" s="297">
        <v>1</v>
      </c>
      <c r="D97" s="297">
        <v>1000</v>
      </c>
      <c r="E97" s="288"/>
      <c r="F97" s="284">
        <v>418</v>
      </c>
      <c r="G97" s="241" t="s">
        <v>748</v>
      </c>
      <c r="H97" s="377"/>
      <c r="I97" s="241"/>
    </row>
    <row r="98" spans="1:9" x14ac:dyDescent="0.25">
      <c r="A98" s="288"/>
      <c r="B98" s="241" t="s">
        <v>8</v>
      </c>
      <c r="C98" s="297">
        <v>1</v>
      </c>
      <c r="D98" s="297">
        <v>1000</v>
      </c>
      <c r="E98" s="288"/>
      <c r="F98" s="284">
        <v>419</v>
      </c>
      <c r="G98" s="241" t="s">
        <v>395</v>
      </c>
      <c r="H98" s="377"/>
      <c r="I98" s="241"/>
    </row>
    <row r="99" spans="1:9" x14ac:dyDescent="0.25">
      <c r="A99" s="288"/>
      <c r="B99" s="241" t="s">
        <v>8</v>
      </c>
      <c r="C99" s="297">
        <v>1</v>
      </c>
      <c r="D99" s="297">
        <v>1000</v>
      </c>
      <c r="E99" s="288"/>
      <c r="F99" s="284">
        <v>420</v>
      </c>
      <c r="G99" s="241" t="s">
        <v>393</v>
      </c>
      <c r="H99" s="377"/>
      <c r="I99" s="241"/>
    </row>
    <row r="100" spans="1:9" x14ac:dyDescent="0.25">
      <c r="A100" s="288"/>
      <c r="B100" s="247" t="s">
        <v>8</v>
      </c>
      <c r="C100" s="297">
        <v>1</v>
      </c>
      <c r="D100" s="297">
        <v>1000</v>
      </c>
      <c r="E100" s="288"/>
      <c r="F100" s="259">
        <v>421</v>
      </c>
      <c r="G100" s="241" t="s">
        <v>394</v>
      </c>
      <c r="H100" s="290"/>
      <c r="I100" s="292"/>
    </row>
    <row r="101" spans="1:9" x14ac:dyDescent="0.25">
      <c r="A101" s="288"/>
      <c r="B101" s="241" t="s">
        <v>9</v>
      </c>
      <c r="C101" s="297">
        <v>1</v>
      </c>
      <c r="D101" s="297">
        <v>900</v>
      </c>
      <c r="E101" s="288"/>
      <c r="F101" s="284">
        <v>422</v>
      </c>
      <c r="G101" s="241" t="s">
        <v>392</v>
      </c>
      <c r="H101" s="377"/>
      <c r="I101" s="241"/>
    </row>
    <row r="102" spans="1:9" ht="15" customHeight="1" x14ac:dyDescent="0.25">
      <c r="A102" s="288"/>
      <c r="B102" s="241" t="s">
        <v>9</v>
      </c>
      <c r="C102" s="297">
        <v>1</v>
      </c>
      <c r="D102" s="297">
        <v>900</v>
      </c>
      <c r="E102" s="288"/>
      <c r="F102" s="284">
        <v>423</v>
      </c>
      <c r="G102" s="241" t="s">
        <v>390</v>
      </c>
      <c r="H102" s="377"/>
      <c r="I102" s="241"/>
    </row>
    <row r="103" spans="1:9" ht="18.75" customHeight="1" x14ac:dyDescent="0.25">
      <c r="A103" s="288"/>
      <c r="B103" s="241" t="s">
        <v>9</v>
      </c>
      <c r="C103" s="297">
        <v>1</v>
      </c>
      <c r="D103" s="297">
        <v>900</v>
      </c>
      <c r="E103" s="288"/>
      <c r="F103" s="284">
        <v>424</v>
      </c>
      <c r="G103" s="303" t="s">
        <v>391</v>
      </c>
      <c r="H103" s="290"/>
      <c r="I103" s="336"/>
    </row>
    <row r="104" spans="1:9" x14ac:dyDescent="0.25">
      <c r="A104" s="288"/>
      <c r="B104" s="241" t="s">
        <v>10</v>
      </c>
      <c r="C104" s="246">
        <v>1</v>
      </c>
      <c r="D104" s="259">
        <v>800</v>
      </c>
      <c r="E104" s="288"/>
      <c r="F104" s="284">
        <v>425</v>
      </c>
      <c r="G104" s="247" t="s">
        <v>747</v>
      </c>
      <c r="H104" s="374"/>
      <c r="I104" s="241"/>
    </row>
    <row r="105" spans="1:9" ht="16.5" customHeight="1" x14ac:dyDescent="0.25">
      <c r="A105" s="288"/>
      <c r="B105" s="241" t="s">
        <v>10</v>
      </c>
      <c r="C105" s="297"/>
      <c r="D105" s="284"/>
      <c r="E105" s="288">
        <v>1</v>
      </c>
      <c r="F105" s="284">
        <v>426</v>
      </c>
      <c r="G105" s="296" t="s">
        <v>501</v>
      </c>
      <c r="H105" s="309"/>
      <c r="I105" s="320"/>
    </row>
    <row r="106" spans="1:9" ht="45" x14ac:dyDescent="0.25">
      <c r="A106" s="288">
        <v>3</v>
      </c>
      <c r="B106" s="277" t="s">
        <v>37</v>
      </c>
      <c r="C106" s="297"/>
      <c r="D106" s="316"/>
      <c r="E106" s="288"/>
      <c r="F106" s="284"/>
      <c r="G106" s="277">
        <v>23</v>
      </c>
      <c r="H106" s="373"/>
      <c r="I106" s="241"/>
    </row>
    <row r="107" spans="1:9" x14ac:dyDescent="0.25">
      <c r="A107" s="288"/>
      <c r="B107" s="241" t="s">
        <v>7</v>
      </c>
      <c r="C107" s="297">
        <v>1</v>
      </c>
      <c r="D107" s="297">
        <v>1600</v>
      </c>
      <c r="E107" s="288"/>
      <c r="F107" s="284">
        <v>427</v>
      </c>
      <c r="G107" s="241" t="s">
        <v>746</v>
      </c>
      <c r="H107" s="377"/>
      <c r="I107" s="241"/>
    </row>
    <row r="108" spans="1:9" x14ac:dyDescent="0.25">
      <c r="A108" s="288"/>
      <c r="B108" s="241" t="s">
        <v>8</v>
      </c>
      <c r="C108" s="297">
        <v>1</v>
      </c>
      <c r="D108" s="297">
        <v>1000</v>
      </c>
      <c r="E108" s="288"/>
      <c r="F108" s="284">
        <v>428</v>
      </c>
      <c r="G108" s="241" t="s">
        <v>387</v>
      </c>
      <c r="H108" s="373"/>
      <c r="I108" s="241"/>
    </row>
    <row r="109" spans="1:9" x14ac:dyDescent="0.25">
      <c r="A109" s="288"/>
      <c r="B109" s="241" t="s">
        <v>8</v>
      </c>
      <c r="C109" s="297">
        <v>1</v>
      </c>
      <c r="D109" s="297">
        <v>1000</v>
      </c>
      <c r="E109" s="288"/>
      <c r="F109" s="284">
        <v>429</v>
      </c>
      <c r="G109" s="241" t="s">
        <v>385</v>
      </c>
      <c r="H109" s="377"/>
      <c r="I109" s="241"/>
    </row>
    <row r="110" spans="1:9" x14ac:dyDescent="0.25">
      <c r="A110" s="288"/>
      <c r="B110" s="241" t="s">
        <v>8</v>
      </c>
      <c r="C110" s="297">
        <v>1</v>
      </c>
      <c r="D110" s="297">
        <v>1000</v>
      </c>
      <c r="E110" s="288"/>
      <c r="F110" s="284">
        <v>430</v>
      </c>
      <c r="G110" s="304" t="s">
        <v>386</v>
      </c>
      <c r="H110" s="375"/>
      <c r="I110" s="292"/>
    </row>
    <row r="111" spans="1:9" x14ac:dyDescent="0.25">
      <c r="A111" s="288"/>
      <c r="B111" s="241" t="s">
        <v>8</v>
      </c>
      <c r="C111" s="297">
        <v>1</v>
      </c>
      <c r="D111" s="297">
        <v>1000</v>
      </c>
      <c r="E111" s="288"/>
      <c r="F111" s="284">
        <v>431</v>
      </c>
      <c r="G111" s="241" t="s">
        <v>383</v>
      </c>
      <c r="H111" s="377"/>
      <c r="I111" s="241"/>
    </row>
    <row r="112" spans="1:9" x14ac:dyDescent="0.25">
      <c r="A112" s="288"/>
      <c r="B112" s="241" t="s">
        <v>9</v>
      </c>
      <c r="C112" s="297">
        <v>1</v>
      </c>
      <c r="D112" s="297">
        <v>900</v>
      </c>
      <c r="E112" s="288"/>
      <c r="F112" s="284">
        <v>432</v>
      </c>
      <c r="G112" s="241" t="s">
        <v>745</v>
      </c>
      <c r="H112" s="377"/>
      <c r="I112" s="241"/>
    </row>
    <row r="113" spans="1:9" x14ac:dyDescent="0.25">
      <c r="A113" s="288"/>
      <c r="B113" s="241" t="s">
        <v>744</v>
      </c>
      <c r="C113" s="297"/>
      <c r="D113" s="297"/>
      <c r="E113" s="288">
        <v>1</v>
      </c>
      <c r="F113" s="284">
        <v>433</v>
      </c>
      <c r="G113" s="296" t="s">
        <v>501</v>
      </c>
      <c r="H113" s="295"/>
      <c r="I113" s="317"/>
    </row>
    <row r="114" spans="1:9" s="307" customFormat="1" x14ac:dyDescent="0.25">
      <c r="A114" s="273"/>
      <c r="B114" s="247" t="s">
        <v>743</v>
      </c>
      <c r="C114" s="246">
        <v>1</v>
      </c>
      <c r="D114" s="259">
        <v>800</v>
      </c>
      <c r="E114" s="273"/>
      <c r="F114" s="259"/>
      <c r="G114" s="253" t="s">
        <v>382</v>
      </c>
      <c r="H114" s="382"/>
      <c r="I114" s="247"/>
    </row>
    <row r="115" spans="1:9" s="307" customFormat="1" x14ac:dyDescent="0.25">
      <c r="A115" s="273"/>
      <c r="B115" s="257" t="s">
        <v>72</v>
      </c>
      <c r="C115" s="261">
        <v>1</v>
      </c>
      <c r="D115" s="261">
        <v>800</v>
      </c>
      <c r="E115" s="273"/>
      <c r="F115" s="261"/>
      <c r="G115" s="257" t="s">
        <v>381</v>
      </c>
      <c r="H115" s="382"/>
      <c r="I115" s="247"/>
    </row>
    <row r="116" spans="1:9" s="307" customFormat="1" x14ac:dyDescent="0.25">
      <c r="A116" s="273"/>
      <c r="B116" s="257" t="s">
        <v>743</v>
      </c>
      <c r="C116" s="261">
        <v>1</v>
      </c>
      <c r="D116" s="261">
        <v>800</v>
      </c>
      <c r="E116" s="273"/>
      <c r="F116" s="261"/>
      <c r="G116" s="257" t="s">
        <v>742</v>
      </c>
      <c r="H116" s="382"/>
      <c r="I116" s="247"/>
    </row>
    <row r="117" spans="1:9" s="307" customFormat="1" ht="45" x14ac:dyDescent="0.25">
      <c r="A117" s="273"/>
      <c r="B117" s="257" t="s">
        <v>729</v>
      </c>
      <c r="C117" s="261">
        <v>1</v>
      </c>
      <c r="D117" s="261">
        <v>700</v>
      </c>
      <c r="E117" s="273"/>
      <c r="F117" s="261"/>
      <c r="G117" s="257" t="s">
        <v>741</v>
      </c>
      <c r="H117" s="376" t="s">
        <v>797</v>
      </c>
      <c r="I117" s="247"/>
    </row>
    <row r="118" spans="1:9" s="307" customFormat="1" ht="45" x14ac:dyDescent="0.25">
      <c r="A118" s="273"/>
      <c r="B118" s="257" t="s">
        <v>729</v>
      </c>
      <c r="C118" s="261">
        <v>1</v>
      </c>
      <c r="D118" s="261">
        <v>700</v>
      </c>
      <c r="E118" s="273"/>
      <c r="F118" s="261"/>
      <c r="G118" s="257" t="s">
        <v>740</v>
      </c>
      <c r="H118" s="376" t="s">
        <v>797</v>
      </c>
      <c r="I118" s="247"/>
    </row>
    <row r="119" spans="1:9" s="307" customFormat="1" ht="45" x14ac:dyDescent="0.25">
      <c r="A119" s="273"/>
      <c r="B119" s="257" t="s">
        <v>729</v>
      </c>
      <c r="C119" s="261">
        <v>1</v>
      </c>
      <c r="D119" s="261">
        <v>700</v>
      </c>
      <c r="E119" s="273"/>
      <c r="F119" s="261"/>
      <c r="G119" s="253" t="s">
        <v>739</v>
      </c>
      <c r="H119" s="376" t="s">
        <v>797</v>
      </c>
      <c r="I119" s="247"/>
    </row>
    <row r="120" spans="1:9" s="307" customFormat="1" ht="45" x14ac:dyDescent="0.25">
      <c r="A120" s="273"/>
      <c r="B120" s="257" t="s">
        <v>729</v>
      </c>
      <c r="C120" s="261">
        <v>1</v>
      </c>
      <c r="D120" s="261">
        <v>700</v>
      </c>
      <c r="E120" s="273"/>
      <c r="F120" s="261"/>
      <c r="G120" s="257" t="s">
        <v>738</v>
      </c>
      <c r="H120" s="376" t="s">
        <v>797</v>
      </c>
      <c r="I120" s="247"/>
    </row>
    <row r="121" spans="1:9" s="307" customFormat="1" ht="45" x14ac:dyDescent="0.25">
      <c r="A121" s="273"/>
      <c r="B121" s="257" t="s">
        <v>729</v>
      </c>
      <c r="C121" s="261">
        <v>1</v>
      </c>
      <c r="D121" s="261">
        <v>700</v>
      </c>
      <c r="E121" s="273"/>
      <c r="F121" s="261"/>
      <c r="G121" s="257" t="s">
        <v>737</v>
      </c>
      <c r="H121" s="376" t="s">
        <v>797</v>
      </c>
      <c r="I121" s="247"/>
    </row>
    <row r="122" spans="1:9" s="307" customFormat="1" ht="45" x14ac:dyDescent="0.25">
      <c r="A122" s="273"/>
      <c r="B122" s="257" t="s">
        <v>729</v>
      </c>
      <c r="C122" s="261">
        <v>1</v>
      </c>
      <c r="D122" s="261">
        <v>700</v>
      </c>
      <c r="E122" s="273"/>
      <c r="F122" s="261"/>
      <c r="G122" s="257" t="s">
        <v>736</v>
      </c>
      <c r="H122" s="376" t="s">
        <v>797</v>
      </c>
      <c r="I122" s="247"/>
    </row>
    <row r="123" spans="1:9" s="307" customFormat="1" ht="45" x14ac:dyDescent="0.25">
      <c r="A123" s="273"/>
      <c r="B123" s="257" t="s">
        <v>729</v>
      </c>
      <c r="C123" s="261">
        <v>1</v>
      </c>
      <c r="D123" s="261">
        <v>700</v>
      </c>
      <c r="E123" s="273"/>
      <c r="F123" s="261"/>
      <c r="G123" s="247" t="s">
        <v>735</v>
      </c>
      <c r="H123" s="376" t="s">
        <v>797</v>
      </c>
      <c r="I123" s="247"/>
    </row>
    <row r="124" spans="1:9" s="307" customFormat="1" ht="45" x14ac:dyDescent="0.25">
      <c r="A124" s="273"/>
      <c r="B124" s="257" t="s">
        <v>729</v>
      </c>
      <c r="C124" s="261">
        <v>1</v>
      </c>
      <c r="D124" s="261">
        <v>700</v>
      </c>
      <c r="E124" s="273"/>
      <c r="F124" s="261"/>
      <c r="G124" s="257" t="s">
        <v>734</v>
      </c>
      <c r="H124" s="376" t="s">
        <v>797</v>
      </c>
      <c r="I124" s="247"/>
    </row>
    <row r="125" spans="1:9" s="307" customFormat="1" ht="45" x14ac:dyDescent="0.25">
      <c r="A125" s="273"/>
      <c r="B125" s="257" t="s">
        <v>729</v>
      </c>
      <c r="C125" s="261">
        <v>1</v>
      </c>
      <c r="D125" s="261">
        <v>700</v>
      </c>
      <c r="E125" s="273"/>
      <c r="F125" s="261"/>
      <c r="G125" s="257" t="s">
        <v>733</v>
      </c>
      <c r="H125" s="376" t="s">
        <v>797</v>
      </c>
      <c r="I125" s="247"/>
    </row>
    <row r="126" spans="1:9" s="307" customFormat="1" ht="45" x14ac:dyDescent="0.25">
      <c r="A126" s="273"/>
      <c r="B126" s="257" t="s">
        <v>729</v>
      </c>
      <c r="C126" s="261">
        <v>1</v>
      </c>
      <c r="D126" s="261">
        <v>700</v>
      </c>
      <c r="E126" s="273"/>
      <c r="F126" s="261"/>
      <c r="G126" s="257" t="s">
        <v>732</v>
      </c>
      <c r="H126" s="376" t="s">
        <v>797</v>
      </c>
      <c r="I126" s="381"/>
    </row>
    <row r="127" spans="1:9" s="307" customFormat="1" ht="45" x14ac:dyDescent="0.25">
      <c r="A127" s="273"/>
      <c r="B127" s="257" t="s">
        <v>729</v>
      </c>
      <c r="C127" s="261">
        <v>1</v>
      </c>
      <c r="D127" s="261">
        <v>700</v>
      </c>
      <c r="E127" s="273"/>
      <c r="F127" s="261"/>
      <c r="G127" s="257" t="s">
        <v>731</v>
      </c>
      <c r="H127" s="376" t="s">
        <v>797</v>
      </c>
      <c r="I127" s="247"/>
    </row>
    <row r="128" spans="1:9" s="307" customFormat="1" ht="45" x14ac:dyDescent="0.25">
      <c r="A128" s="273"/>
      <c r="B128" s="257" t="s">
        <v>729</v>
      </c>
      <c r="C128" s="261">
        <v>1</v>
      </c>
      <c r="D128" s="261">
        <v>700</v>
      </c>
      <c r="E128" s="273"/>
      <c r="F128" s="261"/>
      <c r="G128" s="257" t="s">
        <v>730</v>
      </c>
      <c r="H128" s="376" t="s">
        <v>797</v>
      </c>
      <c r="I128" s="247"/>
    </row>
    <row r="129" spans="1:9" s="307" customFormat="1" ht="45" x14ac:dyDescent="0.25">
      <c r="A129" s="273"/>
      <c r="B129" s="257" t="s">
        <v>729</v>
      </c>
      <c r="C129" s="261">
        <v>1</v>
      </c>
      <c r="D129" s="261">
        <v>700</v>
      </c>
      <c r="E129" s="273"/>
      <c r="F129" s="261"/>
      <c r="G129" s="257" t="s">
        <v>728</v>
      </c>
      <c r="H129" s="376" t="s">
        <v>797</v>
      </c>
      <c r="I129" s="247"/>
    </row>
    <row r="130" spans="1:9" ht="45" x14ac:dyDescent="0.25">
      <c r="A130" s="288" t="s">
        <v>727</v>
      </c>
      <c r="B130" s="283" t="s">
        <v>726</v>
      </c>
      <c r="C130" s="297"/>
      <c r="D130" s="297"/>
      <c r="E130" s="288"/>
      <c r="F130" s="284"/>
      <c r="G130" s="277">
        <v>15</v>
      </c>
      <c r="H130" s="373"/>
      <c r="I130" s="241"/>
    </row>
    <row r="131" spans="1:9" x14ac:dyDescent="0.25">
      <c r="A131" s="288"/>
      <c r="B131" s="241" t="s">
        <v>4</v>
      </c>
      <c r="C131" s="285">
        <v>1</v>
      </c>
      <c r="D131" s="285">
        <v>2150</v>
      </c>
      <c r="E131" s="288"/>
      <c r="F131" s="285">
        <v>501</v>
      </c>
      <c r="G131" s="335" t="s">
        <v>725</v>
      </c>
      <c r="H131" s="290"/>
      <c r="I131" s="292"/>
    </row>
    <row r="132" spans="1:9" ht="30" x14ac:dyDescent="0.25">
      <c r="A132" s="288">
        <v>1</v>
      </c>
      <c r="B132" s="277" t="s">
        <v>724</v>
      </c>
      <c r="C132" s="297"/>
      <c r="D132" s="297"/>
      <c r="E132" s="288"/>
      <c r="F132" s="284"/>
      <c r="G132" s="305">
        <v>6</v>
      </c>
      <c r="H132" s="373"/>
      <c r="I132" s="241"/>
    </row>
    <row r="133" spans="1:9" x14ac:dyDescent="0.25">
      <c r="A133" s="288"/>
      <c r="B133" s="241" t="s">
        <v>7</v>
      </c>
      <c r="C133" s="297">
        <v>1</v>
      </c>
      <c r="D133" s="297">
        <v>1600</v>
      </c>
      <c r="E133" s="288"/>
      <c r="F133" s="284">
        <v>502</v>
      </c>
      <c r="G133" s="334" t="s">
        <v>358</v>
      </c>
      <c r="H133" s="290"/>
      <c r="I133" s="292"/>
    </row>
    <row r="134" spans="1:9" x14ac:dyDescent="0.25">
      <c r="A134" s="288"/>
      <c r="B134" s="241" t="s">
        <v>8</v>
      </c>
      <c r="C134" s="297">
        <v>1</v>
      </c>
      <c r="D134" s="297">
        <v>1000</v>
      </c>
      <c r="E134" s="288"/>
      <c r="F134" s="284">
        <v>503</v>
      </c>
      <c r="G134" s="247" t="s">
        <v>357</v>
      </c>
      <c r="H134" s="377"/>
      <c r="I134" s="241"/>
    </row>
    <row r="135" spans="1:9" x14ac:dyDescent="0.25">
      <c r="A135" s="288"/>
      <c r="B135" s="241" t="s">
        <v>8</v>
      </c>
      <c r="C135" s="297">
        <v>1</v>
      </c>
      <c r="D135" s="297">
        <v>1000</v>
      </c>
      <c r="E135" s="288"/>
      <c r="F135" s="284">
        <v>504</v>
      </c>
      <c r="G135" s="304" t="s">
        <v>723</v>
      </c>
      <c r="H135" s="293"/>
      <c r="I135" s="302"/>
    </row>
    <row r="136" spans="1:9" s="307" customFormat="1" x14ac:dyDescent="0.25">
      <c r="A136" s="273"/>
      <c r="B136" s="247" t="s">
        <v>8</v>
      </c>
      <c r="C136" s="297">
        <v>1</v>
      </c>
      <c r="D136" s="297">
        <v>1000</v>
      </c>
      <c r="E136" s="273"/>
      <c r="F136" s="259">
        <v>505</v>
      </c>
      <c r="G136" s="247" t="s">
        <v>498</v>
      </c>
      <c r="H136" s="321"/>
      <c r="I136" s="317"/>
    </row>
    <row r="137" spans="1:9" x14ac:dyDescent="0.25">
      <c r="A137" s="288"/>
      <c r="B137" s="241" t="s">
        <v>8</v>
      </c>
      <c r="C137" s="297">
        <v>1</v>
      </c>
      <c r="D137" s="297">
        <v>1000</v>
      </c>
      <c r="E137" s="288"/>
      <c r="F137" s="284">
        <v>506</v>
      </c>
      <c r="G137" s="304" t="s">
        <v>355</v>
      </c>
      <c r="H137" s="290"/>
      <c r="I137" s="292"/>
    </row>
    <row r="138" spans="1:9" x14ac:dyDescent="0.25">
      <c r="A138" s="288"/>
      <c r="B138" s="241" t="s">
        <v>10</v>
      </c>
      <c r="C138" s="297"/>
      <c r="D138" s="297"/>
      <c r="E138" s="288">
        <v>1</v>
      </c>
      <c r="F138" s="284">
        <v>507</v>
      </c>
      <c r="G138" s="296" t="s">
        <v>501</v>
      </c>
      <c r="H138" s="290"/>
      <c r="I138" s="289"/>
    </row>
    <row r="139" spans="1:9" ht="30" x14ac:dyDescent="0.25">
      <c r="A139" s="288">
        <v>2</v>
      </c>
      <c r="B139" s="277" t="s">
        <v>722</v>
      </c>
      <c r="C139" s="297"/>
      <c r="D139" s="297"/>
      <c r="E139" s="288"/>
      <c r="F139" s="284"/>
      <c r="G139" s="305">
        <v>8</v>
      </c>
      <c r="H139" s="373"/>
      <c r="I139" s="241"/>
    </row>
    <row r="140" spans="1:9" x14ac:dyDescent="0.25">
      <c r="A140" s="288"/>
      <c r="B140" s="241" t="s">
        <v>7</v>
      </c>
      <c r="C140" s="297">
        <v>1</v>
      </c>
      <c r="D140" s="297">
        <v>1600</v>
      </c>
      <c r="E140" s="288"/>
      <c r="F140" s="284">
        <v>508</v>
      </c>
      <c r="G140" s="241" t="s">
        <v>721</v>
      </c>
      <c r="H140" s="377"/>
      <c r="I140" s="241"/>
    </row>
    <row r="141" spans="1:9" x14ac:dyDescent="0.25">
      <c r="A141" s="288"/>
      <c r="B141" s="241" t="s">
        <v>8</v>
      </c>
      <c r="C141" s="297">
        <v>1</v>
      </c>
      <c r="D141" s="297">
        <v>1000</v>
      </c>
      <c r="E141" s="288"/>
      <c r="F141" s="284">
        <v>509</v>
      </c>
      <c r="G141" s="241" t="s">
        <v>351</v>
      </c>
      <c r="H141" s="377"/>
      <c r="I141" s="241"/>
    </row>
    <row r="142" spans="1:9" x14ac:dyDescent="0.25">
      <c r="A142" s="288"/>
      <c r="B142" s="241" t="s">
        <v>8</v>
      </c>
      <c r="C142" s="297">
        <v>1</v>
      </c>
      <c r="D142" s="297">
        <v>1000</v>
      </c>
      <c r="E142" s="288"/>
      <c r="F142" s="284">
        <v>510</v>
      </c>
      <c r="G142" s="241" t="s">
        <v>720</v>
      </c>
      <c r="H142" s="377"/>
      <c r="I142" s="241"/>
    </row>
    <row r="143" spans="1:9" x14ac:dyDescent="0.25">
      <c r="A143" s="288"/>
      <c r="B143" s="241" t="s">
        <v>8</v>
      </c>
      <c r="C143" s="297">
        <v>1</v>
      </c>
      <c r="D143" s="297">
        <v>1000</v>
      </c>
      <c r="E143" s="288"/>
      <c r="F143" s="284">
        <v>511</v>
      </c>
      <c r="G143" s="241" t="s">
        <v>719</v>
      </c>
      <c r="H143" s="290"/>
      <c r="I143" s="292"/>
    </row>
    <row r="144" spans="1:9" x14ac:dyDescent="0.25">
      <c r="A144" s="288"/>
      <c r="B144" s="241" t="s">
        <v>9</v>
      </c>
      <c r="C144" s="297">
        <v>1</v>
      </c>
      <c r="D144" s="297">
        <v>900</v>
      </c>
      <c r="E144" s="288"/>
      <c r="F144" s="284">
        <v>512</v>
      </c>
      <c r="G144" s="241" t="s">
        <v>718</v>
      </c>
      <c r="H144" s="377"/>
      <c r="I144" s="241"/>
    </row>
    <row r="145" spans="1:9" x14ac:dyDescent="0.25">
      <c r="A145" s="288"/>
      <c r="B145" s="241" t="s">
        <v>9</v>
      </c>
      <c r="C145" s="297">
        <v>1</v>
      </c>
      <c r="D145" s="297">
        <v>900</v>
      </c>
      <c r="E145" s="288"/>
      <c r="F145" s="284">
        <v>513</v>
      </c>
      <c r="G145" s="241" t="s">
        <v>348</v>
      </c>
      <c r="H145" s="377"/>
      <c r="I145" s="241"/>
    </row>
    <row r="146" spans="1:9" x14ac:dyDescent="0.25">
      <c r="A146" s="288"/>
      <c r="B146" s="241" t="s">
        <v>10</v>
      </c>
      <c r="C146" s="297">
        <v>1</v>
      </c>
      <c r="D146" s="297">
        <v>800</v>
      </c>
      <c r="E146" s="288"/>
      <c r="F146" s="284">
        <v>514</v>
      </c>
      <c r="G146" s="241" t="s">
        <v>717</v>
      </c>
      <c r="H146" s="377"/>
      <c r="I146" s="241"/>
    </row>
    <row r="147" spans="1:9" s="307" customFormat="1" x14ac:dyDescent="0.25">
      <c r="A147" s="273"/>
      <c r="B147" s="247" t="s">
        <v>10</v>
      </c>
      <c r="C147" s="297"/>
      <c r="D147" s="297"/>
      <c r="E147" s="273">
        <v>1</v>
      </c>
      <c r="F147" s="259">
        <v>515</v>
      </c>
      <c r="G147" s="296" t="s">
        <v>501</v>
      </c>
      <c r="H147" s="290"/>
      <c r="I147" s="325"/>
    </row>
    <row r="148" spans="1:9" ht="45" x14ac:dyDescent="0.25">
      <c r="A148" s="288" t="s">
        <v>716</v>
      </c>
      <c r="B148" s="277" t="s">
        <v>715</v>
      </c>
      <c r="C148" s="297"/>
      <c r="D148" s="316"/>
      <c r="E148" s="288"/>
      <c r="F148" s="284"/>
      <c r="G148" s="277">
        <v>8</v>
      </c>
      <c r="H148" s="373"/>
      <c r="I148" s="241"/>
    </row>
    <row r="149" spans="1:9" x14ac:dyDescent="0.25">
      <c r="A149" s="288"/>
      <c r="B149" s="241" t="s">
        <v>4</v>
      </c>
      <c r="C149" s="297">
        <v>1</v>
      </c>
      <c r="D149" s="297">
        <v>2150</v>
      </c>
      <c r="E149" s="288"/>
      <c r="F149" s="284">
        <v>601</v>
      </c>
      <c r="G149" s="241" t="s">
        <v>714</v>
      </c>
      <c r="H149" s="379"/>
      <c r="I149" s="241"/>
    </row>
    <row r="150" spans="1:9" ht="29.25" customHeight="1" x14ac:dyDescent="0.25">
      <c r="A150" s="288">
        <v>1</v>
      </c>
      <c r="B150" s="277" t="s">
        <v>41</v>
      </c>
      <c r="C150" s="297"/>
      <c r="D150" s="316"/>
      <c r="E150" s="288"/>
      <c r="F150" s="284"/>
      <c r="G150" s="277">
        <v>2</v>
      </c>
      <c r="H150" s="373"/>
      <c r="I150" s="241"/>
    </row>
    <row r="151" spans="1:9" x14ac:dyDescent="0.25">
      <c r="A151" s="288"/>
      <c r="B151" s="241" t="s">
        <v>7</v>
      </c>
      <c r="C151" s="297">
        <v>1</v>
      </c>
      <c r="D151" s="297">
        <v>1600</v>
      </c>
      <c r="E151" s="288"/>
      <c r="F151" s="284">
        <v>602</v>
      </c>
      <c r="G151" s="241" t="s">
        <v>343</v>
      </c>
      <c r="H151" s="377"/>
      <c r="I151" s="241"/>
    </row>
    <row r="152" spans="1:9" x14ac:dyDescent="0.25">
      <c r="A152" s="288"/>
      <c r="B152" s="241" t="s">
        <v>9</v>
      </c>
      <c r="C152" s="297">
        <v>1</v>
      </c>
      <c r="D152" s="297">
        <v>900</v>
      </c>
      <c r="E152" s="288"/>
      <c r="F152" s="284">
        <v>603</v>
      </c>
      <c r="G152" s="241" t="s">
        <v>341</v>
      </c>
      <c r="H152" s="377"/>
      <c r="I152" s="241"/>
    </row>
    <row r="153" spans="1:9" ht="29.25" customHeight="1" x14ac:dyDescent="0.25">
      <c r="A153" s="288" t="s">
        <v>686</v>
      </c>
      <c r="B153" s="277" t="s">
        <v>42</v>
      </c>
      <c r="C153" s="297"/>
      <c r="D153" s="316"/>
      <c r="E153" s="288"/>
      <c r="F153" s="284"/>
      <c r="G153" s="277">
        <v>5</v>
      </c>
      <c r="H153" s="373"/>
      <c r="I153" s="241"/>
    </row>
    <row r="154" spans="1:9" x14ac:dyDescent="0.25">
      <c r="A154" s="288"/>
      <c r="B154" s="241" t="s">
        <v>7</v>
      </c>
      <c r="C154" s="297">
        <v>1</v>
      </c>
      <c r="D154" s="297">
        <v>1600</v>
      </c>
      <c r="E154" s="288"/>
      <c r="F154" s="284">
        <v>604</v>
      </c>
      <c r="G154" s="241" t="s">
        <v>340</v>
      </c>
      <c r="H154" s="377"/>
      <c r="I154" s="241"/>
    </row>
    <row r="155" spans="1:9" ht="30" x14ac:dyDescent="0.25">
      <c r="A155" s="288"/>
      <c r="B155" s="241" t="s">
        <v>8</v>
      </c>
      <c r="C155" s="297">
        <v>1</v>
      </c>
      <c r="D155" s="297">
        <v>1000</v>
      </c>
      <c r="E155" s="288"/>
      <c r="F155" s="284">
        <v>605</v>
      </c>
      <c r="G155" s="241" t="s">
        <v>713</v>
      </c>
      <c r="H155" s="377"/>
      <c r="I155" s="241"/>
    </row>
    <row r="156" spans="1:9" ht="30" x14ac:dyDescent="0.25">
      <c r="A156" s="288"/>
      <c r="B156" s="241" t="s">
        <v>8</v>
      </c>
      <c r="C156" s="297">
        <v>1</v>
      </c>
      <c r="D156" s="297">
        <v>1000</v>
      </c>
      <c r="E156" s="288"/>
      <c r="F156" s="259">
        <v>606</v>
      </c>
      <c r="G156" s="303" t="s">
        <v>591</v>
      </c>
      <c r="H156" s="332"/>
      <c r="I156" s="327"/>
    </row>
    <row r="157" spans="1:9" x14ac:dyDescent="0.25">
      <c r="A157" s="288"/>
      <c r="B157" s="241" t="s">
        <v>9</v>
      </c>
      <c r="C157" s="297"/>
      <c r="D157" s="297"/>
      <c r="E157" s="288">
        <v>1</v>
      </c>
      <c r="F157" s="284">
        <v>607</v>
      </c>
      <c r="G157" s="296" t="s">
        <v>501</v>
      </c>
      <c r="H157" s="377"/>
      <c r="I157" s="241"/>
    </row>
    <row r="158" spans="1:9" x14ac:dyDescent="0.25">
      <c r="A158" s="288"/>
      <c r="B158" s="241" t="s">
        <v>9</v>
      </c>
      <c r="C158" s="297">
        <v>1</v>
      </c>
      <c r="D158" s="297">
        <v>900</v>
      </c>
      <c r="E158" s="288"/>
      <c r="F158" s="284">
        <v>608</v>
      </c>
      <c r="G158" s="241" t="s">
        <v>337</v>
      </c>
      <c r="H158" s="377"/>
      <c r="I158" s="241"/>
    </row>
    <row r="159" spans="1:9" ht="45" x14ac:dyDescent="0.25">
      <c r="A159" s="288" t="s">
        <v>712</v>
      </c>
      <c r="B159" s="277" t="s">
        <v>711</v>
      </c>
      <c r="C159" s="297"/>
      <c r="D159" s="316"/>
      <c r="E159" s="288"/>
      <c r="F159" s="284"/>
      <c r="G159" s="277">
        <v>18</v>
      </c>
      <c r="H159" s="373" t="s">
        <v>710</v>
      </c>
      <c r="I159" s="241"/>
    </row>
    <row r="160" spans="1:9" x14ac:dyDescent="0.25">
      <c r="A160" s="288"/>
      <c r="B160" s="241" t="s">
        <v>4</v>
      </c>
      <c r="C160" s="297">
        <v>1</v>
      </c>
      <c r="D160" s="297">
        <v>2150</v>
      </c>
      <c r="E160" s="288"/>
      <c r="F160" s="284">
        <v>701</v>
      </c>
      <c r="G160" s="303" t="s">
        <v>709</v>
      </c>
      <c r="H160" s="290"/>
      <c r="I160" s="292"/>
    </row>
    <row r="161" spans="1:9" ht="30" x14ac:dyDescent="0.25">
      <c r="A161" s="288">
        <v>1</v>
      </c>
      <c r="B161" s="277" t="s">
        <v>45</v>
      </c>
      <c r="C161" s="297"/>
      <c r="D161" s="316"/>
      <c r="E161" s="288"/>
      <c r="F161" s="284"/>
      <c r="G161" s="277">
        <v>6</v>
      </c>
      <c r="H161" s="373"/>
      <c r="I161" s="241"/>
    </row>
    <row r="162" spans="1:9" x14ac:dyDescent="0.25">
      <c r="A162" s="288"/>
      <c r="B162" s="241" t="s">
        <v>7</v>
      </c>
      <c r="C162" s="297">
        <v>1</v>
      </c>
      <c r="D162" s="297">
        <v>1600</v>
      </c>
      <c r="E162" s="288"/>
      <c r="F162" s="284">
        <v>702</v>
      </c>
      <c r="G162" s="241" t="s">
        <v>708</v>
      </c>
      <c r="H162" s="377"/>
      <c r="I162" s="241"/>
    </row>
    <row r="163" spans="1:9" ht="13.5" customHeight="1" x14ac:dyDescent="0.25">
      <c r="A163" s="288"/>
      <c r="B163" s="241" t="s">
        <v>8</v>
      </c>
      <c r="C163" s="297">
        <v>1</v>
      </c>
      <c r="D163" s="297">
        <v>1000</v>
      </c>
      <c r="E163" s="288"/>
      <c r="F163" s="284">
        <v>703</v>
      </c>
      <c r="G163" s="241" t="s">
        <v>707</v>
      </c>
      <c r="H163" s="373"/>
      <c r="I163" s="241"/>
    </row>
    <row r="164" spans="1:9" x14ac:dyDescent="0.25">
      <c r="A164" s="288"/>
      <c r="B164" s="247" t="s">
        <v>8</v>
      </c>
      <c r="C164" s="246">
        <v>1</v>
      </c>
      <c r="D164" s="246">
        <v>1000</v>
      </c>
      <c r="E164" s="288"/>
      <c r="F164" s="259">
        <v>704</v>
      </c>
      <c r="G164" s="253" t="s">
        <v>331</v>
      </c>
      <c r="H164" s="321"/>
      <c r="I164" s="327"/>
    </row>
    <row r="165" spans="1:9" x14ac:dyDescent="0.25">
      <c r="A165" s="288"/>
      <c r="B165" s="247" t="s">
        <v>8</v>
      </c>
      <c r="C165" s="246">
        <v>1</v>
      </c>
      <c r="D165" s="246">
        <v>1000</v>
      </c>
      <c r="E165" s="288"/>
      <c r="F165" s="259">
        <v>705</v>
      </c>
      <c r="G165" s="253" t="s">
        <v>330</v>
      </c>
      <c r="H165" s="321"/>
      <c r="I165" s="327"/>
    </row>
    <row r="166" spans="1:9" x14ac:dyDescent="0.25">
      <c r="A166" s="288"/>
      <c r="B166" s="241" t="s">
        <v>9</v>
      </c>
      <c r="C166" s="297">
        <v>1</v>
      </c>
      <c r="D166" s="297">
        <v>900</v>
      </c>
      <c r="E166" s="288"/>
      <c r="F166" s="284">
        <v>706</v>
      </c>
      <c r="G166" s="241" t="s">
        <v>706</v>
      </c>
      <c r="H166" s="377"/>
      <c r="I166" s="241"/>
    </row>
    <row r="167" spans="1:9" x14ac:dyDescent="0.25">
      <c r="A167" s="288"/>
      <c r="B167" s="241" t="s">
        <v>9</v>
      </c>
      <c r="C167" s="297">
        <v>1</v>
      </c>
      <c r="D167" s="297">
        <v>900</v>
      </c>
      <c r="E167" s="288"/>
      <c r="F167" s="284">
        <v>707</v>
      </c>
      <c r="G167" s="253" t="s">
        <v>328</v>
      </c>
      <c r="H167" s="290"/>
      <c r="I167" s="325"/>
    </row>
    <row r="168" spans="1:9" ht="29.25" customHeight="1" x14ac:dyDescent="0.25">
      <c r="A168" s="288">
        <v>2</v>
      </c>
      <c r="B168" s="277" t="s">
        <v>46</v>
      </c>
      <c r="C168" s="297"/>
      <c r="D168" s="316"/>
      <c r="E168" s="288"/>
      <c r="F168" s="284"/>
      <c r="G168" s="277">
        <v>5</v>
      </c>
      <c r="H168" s="373"/>
      <c r="I168" s="241"/>
    </row>
    <row r="169" spans="1:9" x14ac:dyDescent="0.25">
      <c r="A169" s="288"/>
      <c r="B169" s="241" t="s">
        <v>7</v>
      </c>
      <c r="C169" s="297">
        <v>1</v>
      </c>
      <c r="D169" s="297">
        <v>1600</v>
      </c>
      <c r="E169" s="288"/>
      <c r="F169" s="284">
        <v>708</v>
      </c>
      <c r="G169" s="241" t="s">
        <v>705</v>
      </c>
      <c r="H169" s="377"/>
      <c r="I169" s="241"/>
    </row>
    <row r="170" spans="1:9" x14ac:dyDescent="0.25">
      <c r="A170" s="288"/>
      <c r="B170" s="241" t="s">
        <v>9</v>
      </c>
      <c r="C170" s="297">
        <v>1</v>
      </c>
      <c r="D170" s="297">
        <v>900</v>
      </c>
      <c r="E170" s="288"/>
      <c r="F170" s="284">
        <v>709</v>
      </c>
      <c r="G170" s="241" t="s">
        <v>704</v>
      </c>
      <c r="H170" s="377"/>
      <c r="I170" s="241"/>
    </row>
    <row r="171" spans="1:9" x14ac:dyDescent="0.25">
      <c r="A171" s="288"/>
      <c r="B171" s="241" t="s">
        <v>9</v>
      </c>
      <c r="C171" s="297"/>
      <c r="D171" s="297"/>
      <c r="E171" s="288">
        <v>1</v>
      </c>
      <c r="F171" s="284">
        <v>710</v>
      </c>
      <c r="G171" s="296" t="s">
        <v>501</v>
      </c>
      <c r="H171" s="377"/>
      <c r="I171" s="241"/>
    </row>
    <row r="172" spans="1:9" x14ac:dyDescent="0.25">
      <c r="A172" s="288"/>
      <c r="B172" s="241" t="s">
        <v>9</v>
      </c>
      <c r="C172" s="297">
        <v>1</v>
      </c>
      <c r="D172" s="297">
        <v>900</v>
      </c>
      <c r="E172" s="288"/>
      <c r="F172" s="284">
        <v>711</v>
      </c>
      <c r="G172" s="241" t="s">
        <v>324</v>
      </c>
      <c r="H172" s="377"/>
      <c r="I172" s="241"/>
    </row>
    <row r="173" spans="1:9" x14ac:dyDescent="0.25">
      <c r="A173" s="288"/>
      <c r="B173" s="241" t="s">
        <v>9</v>
      </c>
      <c r="C173" s="297">
        <v>1</v>
      </c>
      <c r="D173" s="297">
        <v>900</v>
      </c>
      <c r="E173" s="288"/>
      <c r="F173" s="284">
        <v>712</v>
      </c>
      <c r="G173" s="241" t="s">
        <v>323</v>
      </c>
      <c r="H173" s="377"/>
      <c r="I173" s="241"/>
    </row>
    <row r="174" spans="1:9" s="331" customFormat="1" ht="30" x14ac:dyDescent="0.25">
      <c r="A174" s="288">
        <v>3</v>
      </c>
      <c r="B174" s="277" t="s">
        <v>68</v>
      </c>
      <c r="C174" s="297"/>
      <c r="D174" s="297"/>
      <c r="E174" s="288"/>
      <c r="F174" s="284"/>
      <c r="G174" s="277">
        <v>6</v>
      </c>
      <c r="H174" s="373"/>
      <c r="I174" s="241"/>
    </row>
    <row r="175" spans="1:9" s="331" customFormat="1" x14ac:dyDescent="0.3">
      <c r="A175" s="288"/>
      <c r="B175" s="241" t="s">
        <v>7</v>
      </c>
      <c r="C175" s="297">
        <v>1</v>
      </c>
      <c r="D175" s="297">
        <v>1600</v>
      </c>
      <c r="E175" s="288"/>
      <c r="F175" s="284">
        <v>713</v>
      </c>
      <c r="G175" s="323" t="s">
        <v>703</v>
      </c>
      <c r="H175" s="290"/>
      <c r="I175" s="320"/>
    </row>
    <row r="176" spans="1:9" s="331" customFormat="1" x14ac:dyDescent="0.25">
      <c r="A176" s="288"/>
      <c r="B176" s="241" t="s">
        <v>8</v>
      </c>
      <c r="C176" s="284">
        <v>1</v>
      </c>
      <c r="D176" s="284">
        <v>1000</v>
      </c>
      <c r="E176" s="288"/>
      <c r="F176" s="284">
        <v>714</v>
      </c>
      <c r="G176" s="303" t="s">
        <v>320</v>
      </c>
      <c r="H176" s="377"/>
      <c r="I176" s="241"/>
    </row>
    <row r="177" spans="1:9" s="331" customFormat="1" x14ac:dyDescent="0.25">
      <c r="A177" s="288"/>
      <c r="B177" s="241" t="s">
        <v>8</v>
      </c>
      <c r="C177" s="284"/>
      <c r="D177" s="284"/>
      <c r="E177" s="288">
        <v>1</v>
      </c>
      <c r="F177" s="284">
        <v>715</v>
      </c>
      <c r="G177" s="296" t="s">
        <v>501</v>
      </c>
      <c r="H177" s="332"/>
      <c r="I177" s="317"/>
    </row>
    <row r="178" spans="1:9" s="331" customFormat="1" x14ac:dyDescent="0.25">
      <c r="A178" s="288"/>
      <c r="B178" s="247" t="s">
        <v>9</v>
      </c>
      <c r="C178" s="284"/>
      <c r="D178" s="284"/>
      <c r="E178" s="288">
        <v>1</v>
      </c>
      <c r="F178" s="259">
        <v>716</v>
      </c>
      <c r="G178" s="296" t="s">
        <v>501</v>
      </c>
      <c r="H178" s="377"/>
      <c r="I178" s="241"/>
    </row>
    <row r="179" spans="1:9" s="331" customFormat="1" x14ac:dyDescent="0.25">
      <c r="A179" s="288"/>
      <c r="B179" s="241" t="s">
        <v>9</v>
      </c>
      <c r="C179" s="284">
        <v>1</v>
      </c>
      <c r="D179" s="284">
        <v>900</v>
      </c>
      <c r="E179" s="288"/>
      <c r="F179" s="284">
        <v>717</v>
      </c>
      <c r="G179" s="303" t="s">
        <v>317</v>
      </c>
      <c r="H179" s="377"/>
      <c r="I179" s="241"/>
    </row>
    <row r="180" spans="1:9" s="331" customFormat="1" x14ac:dyDescent="0.25">
      <c r="A180" s="288"/>
      <c r="B180" s="241" t="s">
        <v>9</v>
      </c>
      <c r="C180" s="284"/>
      <c r="D180" s="284"/>
      <c r="E180" s="288">
        <v>1</v>
      </c>
      <c r="F180" s="259">
        <v>718</v>
      </c>
      <c r="G180" s="296" t="s">
        <v>501</v>
      </c>
      <c r="H180" s="290"/>
      <c r="I180" s="320"/>
    </row>
    <row r="181" spans="1:9" ht="45" x14ac:dyDescent="0.25">
      <c r="A181" s="288" t="s">
        <v>702</v>
      </c>
      <c r="B181" s="277" t="s">
        <v>701</v>
      </c>
      <c r="C181" s="297"/>
      <c r="D181" s="316"/>
      <c r="E181" s="288"/>
      <c r="F181" s="284"/>
      <c r="G181" s="305">
        <v>41</v>
      </c>
      <c r="H181" s="373"/>
      <c r="I181" s="241"/>
    </row>
    <row r="182" spans="1:9" ht="18.75" customHeight="1" x14ac:dyDescent="0.25">
      <c r="A182" s="288"/>
      <c r="B182" s="241" t="s">
        <v>4</v>
      </c>
      <c r="C182" s="297">
        <v>1</v>
      </c>
      <c r="D182" s="297">
        <v>2150</v>
      </c>
      <c r="E182" s="288"/>
      <c r="F182" s="284">
        <v>801</v>
      </c>
      <c r="G182" s="308" t="s">
        <v>316</v>
      </c>
      <c r="H182" s="290"/>
      <c r="I182" s="322"/>
    </row>
    <row r="183" spans="1:9" x14ac:dyDescent="0.25">
      <c r="A183" s="288" t="s">
        <v>689</v>
      </c>
      <c r="B183" s="277" t="s">
        <v>700</v>
      </c>
      <c r="C183" s="297"/>
      <c r="D183" s="316"/>
      <c r="E183" s="288"/>
      <c r="F183" s="284"/>
      <c r="G183" s="277">
        <v>9</v>
      </c>
      <c r="H183" s="373"/>
      <c r="I183" s="241"/>
    </row>
    <row r="184" spans="1:9" x14ac:dyDescent="0.25">
      <c r="A184" s="288"/>
      <c r="B184" s="241" t="s">
        <v>7</v>
      </c>
      <c r="C184" s="297">
        <v>1</v>
      </c>
      <c r="D184" s="297">
        <v>1600</v>
      </c>
      <c r="E184" s="288"/>
      <c r="F184" s="284">
        <v>802</v>
      </c>
      <c r="G184" s="241" t="s">
        <v>315</v>
      </c>
      <c r="H184" s="290"/>
      <c r="I184" s="330"/>
    </row>
    <row r="185" spans="1:9" ht="18" customHeight="1" x14ac:dyDescent="0.25">
      <c r="A185" s="288"/>
      <c r="B185" s="241" t="s">
        <v>8</v>
      </c>
      <c r="C185" s="297">
        <v>1</v>
      </c>
      <c r="D185" s="297">
        <v>1000</v>
      </c>
      <c r="E185" s="288"/>
      <c r="F185" s="284">
        <v>803</v>
      </c>
      <c r="G185" s="303" t="s">
        <v>312</v>
      </c>
      <c r="H185" s="293"/>
      <c r="I185" s="330"/>
    </row>
    <row r="186" spans="1:9" x14ac:dyDescent="0.25">
      <c r="A186" s="288"/>
      <c r="B186" s="241" t="s">
        <v>8</v>
      </c>
      <c r="C186" s="297">
        <v>1</v>
      </c>
      <c r="D186" s="297">
        <v>1000</v>
      </c>
      <c r="E186" s="288"/>
      <c r="F186" s="284">
        <v>804</v>
      </c>
      <c r="G186" s="308" t="s">
        <v>313</v>
      </c>
      <c r="H186" s="293"/>
      <c r="I186" s="292"/>
    </row>
    <row r="187" spans="1:9" x14ac:dyDescent="0.25">
      <c r="A187" s="288"/>
      <c r="B187" s="241" t="s">
        <v>9</v>
      </c>
      <c r="C187" s="297">
        <v>1</v>
      </c>
      <c r="D187" s="297">
        <v>900</v>
      </c>
      <c r="E187" s="288"/>
      <c r="F187" s="284">
        <v>805</v>
      </c>
      <c r="G187" s="241" t="s">
        <v>311</v>
      </c>
      <c r="H187" s="290"/>
      <c r="I187" s="241"/>
    </row>
    <row r="188" spans="1:9" ht="14.25" customHeight="1" x14ac:dyDescent="0.25">
      <c r="A188" s="288"/>
      <c r="B188" s="241" t="s">
        <v>9</v>
      </c>
      <c r="C188" s="284">
        <v>1</v>
      </c>
      <c r="D188" s="284">
        <v>900</v>
      </c>
      <c r="E188" s="288"/>
      <c r="F188" s="284">
        <v>806</v>
      </c>
      <c r="G188" s="241" t="s">
        <v>699</v>
      </c>
      <c r="H188" s="290"/>
      <c r="I188" s="289"/>
    </row>
    <row r="189" spans="1:9" x14ac:dyDescent="0.25">
      <c r="A189" s="288"/>
      <c r="B189" s="241" t="s">
        <v>9</v>
      </c>
      <c r="C189" s="284"/>
      <c r="D189" s="284"/>
      <c r="E189" s="288">
        <v>1</v>
      </c>
      <c r="F189" s="284">
        <v>807</v>
      </c>
      <c r="G189" s="329" t="s">
        <v>501</v>
      </c>
      <c r="H189" s="290"/>
      <c r="I189" s="241"/>
    </row>
    <row r="190" spans="1:9" x14ac:dyDescent="0.25">
      <c r="A190" s="288"/>
      <c r="B190" s="241" t="s">
        <v>10</v>
      </c>
      <c r="C190" s="297"/>
      <c r="D190" s="297"/>
      <c r="E190" s="288">
        <v>1</v>
      </c>
      <c r="F190" s="284">
        <v>808</v>
      </c>
      <c r="G190" s="329" t="s">
        <v>501</v>
      </c>
      <c r="H190" s="293"/>
      <c r="I190" s="312"/>
    </row>
    <row r="191" spans="1:9" ht="12.75" customHeight="1" x14ac:dyDescent="0.25">
      <c r="A191" s="288"/>
      <c r="B191" s="303" t="s">
        <v>10</v>
      </c>
      <c r="C191" s="246"/>
      <c r="D191" s="246"/>
      <c r="E191" s="288">
        <v>1</v>
      </c>
      <c r="F191" s="259">
        <v>809</v>
      </c>
      <c r="G191" s="329" t="s">
        <v>501</v>
      </c>
      <c r="H191" s="309"/>
      <c r="I191" s="320"/>
    </row>
    <row r="192" spans="1:9" ht="14.25" customHeight="1" x14ac:dyDescent="0.25">
      <c r="A192" s="288"/>
      <c r="B192" s="241" t="s">
        <v>10</v>
      </c>
      <c r="C192" s="297"/>
      <c r="D192" s="297"/>
      <c r="E192" s="288">
        <v>1</v>
      </c>
      <c r="F192" s="284">
        <v>810</v>
      </c>
      <c r="G192" s="296" t="s">
        <v>501</v>
      </c>
      <c r="H192" s="290"/>
      <c r="I192" s="289"/>
    </row>
    <row r="193" spans="1:9" x14ac:dyDescent="0.25">
      <c r="A193" s="288">
        <v>2</v>
      </c>
      <c r="B193" s="277" t="s">
        <v>698</v>
      </c>
      <c r="C193" s="297"/>
      <c r="D193" s="316"/>
      <c r="E193" s="288"/>
      <c r="F193" s="284"/>
      <c r="G193" s="277">
        <v>9</v>
      </c>
      <c r="H193" s="379"/>
      <c r="I193" s="241"/>
    </row>
    <row r="194" spans="1:9" x14ac:dyDescent="0.25">
      <c r="A194" s="288"/>
      <c r="B194" s="241" t="s">
        <v>7</v>
      </c>
      <c r="C194" s="297">
        <v>1</v>
      </c>
      <c r="D194" s="297">
        <v>1600</v>
      </c>
      <c r="E194" s="288"/>
      <c r="F194" s="284">
        <v>811</v>
      </c>
      <c r="G194" s="308" t="s">
        <v>309</v>
      </c>
      <c r="H194" s="290"/>
      <c r="I194" s="292"/>
    </row>
    <row r="195" spans="1:9" ht="15.75" customHeight="1" x14ac:dyDescent="0.25">
      <c r="A195" s="288"/>
      <c r="B195" s="241" t="s">
        <v>8</v>
      </c>
      <c r="C195" s="297"/>
      <c r="D195" s="297"/>
      <c r="E195" s="288">
        <v>1</v>
      </c>
      <c r="F195" s="284">
        <v>812</v>
      </c>
      <c r="G195" s="296" t="s">
        <v>501</v>
      </c>
      <c r="H195" s="290"/>
      <c r="I195" s="241"/>
    </row>
    <row r="196" spans="1:9" x14ac:dyDescent="0.25">
      <c r="A196" s="288"/>
      <c r="B196" s="241" t="s">
        <v>8</v>
      </c>
      <c r="C196" s="297">
        <v>1</v>
      </c>
      <c r="D196" s="297">
        <v>1000</v>
      </c>
      <c r="E196" s="288"/>
      <c r="F196" s="284">
        <v>813</v>
      </c>
      <c r="G196" s="328" t="s">
        <v>307</v>
      </c>
      <c r="H196" s="293"/>
      <c r="I196" s="292"/>
    </row>
    <row r="197" spans="1:9" x14ac:dyDescent="0.25">
      <c r="A197" s="288"/>
      <c r="B197" s="241" t="s">
        <v>8</v>
      </c>
      <c r="C197" s="297"/>
      <c r="D197" s="297"/>
      <c r="E197" s="288">
        <v>1</v>
      </c>
      <c r="F197" s="284">
        <v>814</v>
      </c>
      <c r="G197" s="296" t="s">
        <v>501</v>
      </c>
      <c r="H197" s="321"/>
      <c r="I197" s="320"/>
    </row>
    <row r="198" spans="1:9" x14ac:dyDescent="0.25">
      <c r="A198" s="288"/>
      <c r="B198" s="241" t="s">
        <v>8</v>
      </c>
      <c r="C198" s="297">
        <v>1</v>
      </c>
      <c r="D198" s="297">
        <v>1000</v>
      </c>
      <c r="E198" s="288"/>
      <c r="F198" s="284">
        <v>815</v>
      </c>
      <c r="G198" s="241" t="s">
        <v>697</v>
      </c>
      <c r="H198" s="379"/>
      <c r="I198" s="241"/>
    </row>
    <row r="199" spans="1:9" x14ac:dyDescent="0.25">
      <c r="A199" s="288"/>
      <c r="B199" s="241" t="s">
        <v>9</v>
      </c>
      <c r="C199" s="297">
        <v>1</v>
      </c>
      <c r="D199" s="297">
        <v>900</v>
      </c>
      <c r="E199" s="288"/>
      <c r="F199" s="284">
        <v>816</v>
      </c>
      <c r="G199" s="303" t="s">
        <v>305</v>
      </c>
      <c r="H199" s="321"/>
      <c r="I199" s="327"/>
    </row>
    <row r="200" spans="1:9" x14ac:dyDescent="0.25">
      <c r="A200" s="288"/>
      <c r="B200" s="241" t="s">
        <v>9</v>
      </c>
      <c r="C200" s="297"/>
      <c r="D200" s="297"/>
      <c r="E200" s="288">
        <v>1</v>
      </c>
      <c r="F200" s="284">
        <v>817</v>
      </c>
      <c r="G200" s="296" t="s">
        <v>501</v>
      </c>
      <c r="H200" s="321"/>
      <c r="I200" s="294"/>
    </row>
    <row r="201" spans="1:9" s="307" customFormat="1" x14ac:dyDescent="0.25">
      <c r="A201" s="273"/>
      <c r="B201" s="257" t="s">
        <v>9</v>
      </c>
      <c r="C201" s="297"/>
      <c r="D201" s="297"/>
      <c r="E201" s="273">
        <v>1</v>
      </c>
      <c r="F201" s="261">
        <v>818</v>
      </c>
      <c r="G201" s="296" t="s">
        <v>501</v>
      </c>
      <c r="H201" s="321"/>
      <c r="I201" s="294"/>
    </row>
    <row r="202" spans="1:9" x14ac:dyDescent="0.25">
      <c r="A202" s="288"/>
      <c r="B202" s="308" t="s">
        <v>10</v>
      </c>
      <c r="C202" s="284"/>
      <c r="D202" s="284"/>
      <c r="E202" s="288">
        <v>1</v>
      </c>
      <c r="F202" s="285">
        <v>819</v>
      </c>
      <c r="G202" s="296" t="s">
        <v>501</v>
      </c>
      <c r="H202" s="321"/>
      <c r="I202" s="326"/>
    </row>
    <row r="203" spans="1:9" ht="45" x14ac:dyDescent="0.25">
      <c r="A203" s="288">
        <v>3</v>
      </c>
      <c r="B203" s="277" t="s">
        <v>51</v>
      </c>
      <c r="C203" s="297"/>
      <c r="D203" s="316"/>
      <c r="E203" s="288"/>
      <c r="F203" s="284"/>
      <c r="G203" s="305">
        <v>11</v>
      </c>
      <c r="H203" s="373"/>
      <c r="I203" s="241"/>
    </row>
    <row r="204" spans="1:9" x14ac:dyDescent="0.25">
      <c r="A204" s="288"/>
      <c r="B204" s="241" t="s">
        <v>7</v>
      </c>
      <c r="C204" s="297">
        <v>1</v>
      </c>
      <c r="D204" s="297">
        <v>1600</v>
      </c>
      <c r="E204" s="288"/>
      <c r="F204" s="284">
        <v>820</v>
      </c>
      <c r="G204" s="308" t="s">
        <v>304</v>
      </c>
      <c r="H204" s="290"/>
      <c r="I204" s="292"/>
    </row>
    <row r="205" spans="1:9" x14ac:dyDescent="0.25">
      <c r="A205" s="288"/>
      <c r="B205" s="241" t="s">
        <v>8</v>
      </c>
      <c r="C205" s="297">
        <v>1</v>
      </c>
      <c r="D205" s="297">
        <v>1000</v>
      </c>
      <c r="E205" s="288"/>
      <c r="F205" s="284">
        <v>821</v>
      </c>
      <c r="G205" s="241" t="s">
        <v>299</v>
      </c>
      <c r="H205" s="377"/>
      <c r="I205" s="241"/>
    </row>
    <row r="206" spans="1:9" x14ac:dyDescent="0.25">
      <c r="A206" s="288"/>
      <c r="B206" s="241" t="s">
        <v>8</v>
      </c>
      <c r="C206" s="297">
        <v>1</v>
      </c>
      <c r="D206" s="297">
        <v>1000</v>
      </c>
      <c r="E206" s="288"/>
      <c r="F206" s="284">
        <v>822</v>
      </c>
      <c r="G206" s="241" t="s">
        <v>302</v>
      </c>
      <c r="H206" s="377"/>
      <c r="I206" s="241"/>
    </row>
    <row r="207" spans="1:9" x14ac:dyDescent="0.25">
      <c r="A207" s="288"/>
      <c r="B207" s="241" t="s">
        <v>8</v>
      </c>
      <c r="C207" s="297">
        <v>1</v>
      </c>
      <c r="D207" s="297">
        <v>1000</v>
      </c>
      <c r="E207" s="288"/>
      <c r="F207" s="284">
        <v>823</v>
      </c>
      <c r="G207" s="253" t="s">
        <v>301</v>
      </c>
      <c r="H207" s="321"/>
      <c r="I207" s="320"/>
    </row>
    <row r="208" spans="1:9" x14ac:dyDescent="0.25">
      <c r="A208" s="288"/>
      <c r="B208" s="241" t="s">
        <v>8</v>
      </c>
      <c r="C208" s="297">
        <v>1</v>
      </c>
      <c r="D208" s="297">
        <v>1000</v>
      </c>
      <c r="E208" s="288"/>
      <c r="F208" s="284">
        <v>824</v>
      </c>
      <c r="G208" s="241" t="s">
        <v>300</v>
      </c>
      <c r="H208" s="373"/>
      <c r="I208" s="241"/>
    </row>
    <row r="209" spans="1:9" x14ac:dyDescent="0.25">
      <c r="A209" s="288"/>
      <c r="B209" s="241" t="s">
        <v>9</v>
      </c>
      <c r="C209" s="297"/>
      <c r="D209" s="297"/>
      <c r="E209" s="288">
        <v>1</v>
      </c>
      <c r="F209" s="284">
        <v>825</v>
      </c>
      <c r="G209" s="296" t="s">
        <v>501</v>
      </c>
      <c r="H209" s="380"/>
      <c r="I209" s="241"/>
    </row>
    <row r="210" spans="1:9" x14ac:dyDescent="0.25">
      <c r="A210" s="288"/>
      <c r="B210" s="241" t="s">
        <v>9</v>
      </c>
      <c r="C210" s="297">
        <v>1</v>
      </c>
      <c r="D210" s="297">
        <v>900</v>
      </c>
      <c r="E210" s="288"/>
      <c r="F210" s="284">
        <v>826</v>
      </c>
      <c r="G210" s="304" t="s">
        <v>298</v>
      </c>
      <c r="H210" s="293"/>
      <c r="I210" s="325"/>
    </row>
    <row r="211" spans="1:9" ht="30" x14ac:dyDescent="0.25">
      <c r="A211" s="288"/>
      <c r="B211" s="241" t="s">
        <v>10</v>
      </c>
      <c r="C211" s="297">
        <v>1</v>
      </c>
      <c r="D211" s="297">
        <v>800</v>
      </c>
      <c r="E211" s="288"/>
      <c r="F211" s="284">
        <v>827</v>
      </c>
      <c r="G211" s="241" t="s">
        <v>295</v>
      </c>
      <c r="H211" s="373"/>
      <c r="I211" s="241"/>
    </row>
    <row r="212" spans="1:9" x14ac:dyDescent="0.25">
      <c r="A212" s="288"/>
      <c r="B212" s="241" t="s">
        <v>10</v>
      </c>
      <c r="C212" s="297">
        <v>1</v>
      </c>
      <c r="D212" s="297">
        <v>800</v>
      </c>
      <c r="E212" s="288"/>
      <c r="F212" s="284">
        <v>828</v>
      </c>
      <c r="G212" s="241" t="s">
        <v>696</v>
      </c>
      <c r="H212" s="377"/>
      <c r="I212" s="241"/>
    </row>
    <row r="213" spans="1:9" x14ac:dyDescent="0.25">
      <c r="A213" s="288"/>
      <c r="B213" s="241" t="s">
        <v>10</v>
      </c>
      <c r="C213" s="284">
        <v>1</v>
      </c>
      <c r="D213" s="284">
        <v>800</v>
      </c>
      <c r="E213" s="288"/>
      <c r="F213" s="284">
        <v>829</v>
      </c>
      <c r="G213" s="303" t="s">
        <v>296</v>
      </c>
      <c r="H213" s="377"/>
      <c r="I213" s="241"/>
    </row>
    <row r="214" spans="1:9" x14ac:dyDescent="0.25">
      <c r="A214" s="288"/>
      <c r="B214" s="303" t="s">
        <v>10</v>
      </c>
      <c r="C214" s="284"/>
      <c r="D214" s="284"/>
      <c r="E214" s="288">
        <v>1</v>
      </c>
      <c r="F214" s="284">
        <v>830</v>
      </c>
      <c r="G214" s="296" t="s">
        <v>501</v>
      </c>
      <c r="H214" s="290"/>
      <c r="I214" s="289"/>
    </row>
    <row r="215" spans="1:9" ht="30" x14ac:dyDescent="0.25">
      <c r="A215" s="288">
        <v>4</v>
      </c>
      <c r="B215" s="277" t="s">
        <v>695</v>
      </c>
      <c r="C215" s="297"/>
      <c r="D215" s="316"/>
      <c r="E215" s="288"/>
      <c r="F215" s="284"/>
      <c r="G215" s="277">
        <v>11</v>
      </c>
      <c r="H215" s="373"/>
      <c r="I215" s="241"/>
    </row>
    <row r="216" spans="1:9" x14ac:dyDescent="0.25">
      <c r="A216" s="288"/>
      <c r="B216" s="241" t="s">
        <v>7</v>
      </c>
      <c r="C216" s="297">
        <v>1</v>
      </c>
      <c r="D216" s="297">
        <v>1600</v>
      </c>
      <c r="E216" s="288"/>
      <c r="F216" s="284">
        <v>831</v>
      </c>
      <c r="G216" s="241" t="s">
        <v>294</v>
      </c>
      <c r="H216" s="377"/>
      <c r="I216" s="241"/>
    </row>
    <row r="217" spans="1:9" x14ac:dyDescent="0.25">
      <c r="A217" s="288"/>
      <c r="B217" s="241" t="s">
        <v>8</v>
      </c>
      <c r="C217" s="297">
        <v>1</v>
      </c>
      <c r="D217" s="297">
        <v>1000</v>
      </c>
      <c r="E217" s="288"/>
      <c r="F217" s="284">
        <v>832</v>
      </c>
      <c r="G217" s="241" t="s">
        <v>292</v>
      </c>
      <c r="H217" s="377"/>
      <c r="I217" s="241"/>
    </row>
    <row r="218" spans="1:9" ht="30" x14ac:dyDescent="0.25">
      <c r="A218" s="288"/>
      <c r="B218" s="241" t="s">
        <v>8</v>
      </c>
      <c r="C218" s="297">
        <v>1</v>
      </c>
      <c r="D218" s="297">
        <v>1000</v>
      </c>
      <c r="E218" s="288"/>
      <c r="F218" s="284">
        <v>833</v>
      </c>
      <c r="G218" s="241" t="s">
        <v>694</v>
      </c>
      <c r="H218" s="377"/>
      <c r="I218" s="241"/>
    </row>
    <row r="219" spans="1:9" x14ac:dyDescent="0.25">
      <c r="A219" s="288"/>
      <c r="B219" s="241" t="s">
        <v>8</v>
      </c>
      <c r="C219" s="297">
        <v>1</v>
      </c>
      <c r="D219" s="297">
        <v>1000</v>
      </c>
      <c r="E219" s="288"/>
      <c r="F219" s="284">
        <v>834</v>
      </c>
      <c r="G219" s="315" t="s">
        <v>290</v>
      </c>
      <c r="H219" s="377"/>
      <c r="I219" s="241"/>
    </row>
    <row r="220" spans="1:9" ht="30" x14ac:dyDescent="0.25">
      <c r="A220" s="288"/>
      <c r="B220" s="241" t="s">
        <v>8</v>
      </c>
      <c r="C220" s="297">
        <v>1</v>
      </c>
      <c r="D220" s="297">
        <v>1000</v>
      </c>
      <c r="E220" s="288"/>
      <c r="F220" s="284">
        <v>835</v>
      </c>
      <c r="G220" s="315" t="s">
        <v>289</v>
      </c>
      <c r="H220" s="377"/>
      <c r="I220" s="241"/>
    </row>
    <row r="221" spans="1:9" x14ac:dyDescent="0.25">
      <c r="A221" s="288"/>
      <c r="B221" s="241" t="s">
        <v>8</v>
      </c>
      <c r="C221" s="297">
        <v>1</v>
      </c>
      <c r="D221" s="297">
        <v>1000</v>
      </c>
      <c r="E221" s="288"/>
      <c r="F221" s="284">
        <v>836</v>
      </c>
      <c r="G221" s="324" t="s">
        <v>796</v>
      </c>
      <c r="H221" s="321"/>
      <c r="I221" s="294"/>
    </row>
    <row r="222" spans="1:9" x14ac:dyDescent="0.25">
      <c r="A222" s="288"/>
      <c r="B222" s="241" t="s">
        <v>8</v>
      </c>
      <c r="C222" s="297">
        <v>1</v>
      </c>
      <c r="D222" s="297">
        <v>1000</v>
      </c>
      <c r="E222" s="288"/>
      <c r="F222" s="284">
        <v>837</v>
      </c>
      <c r="G222" s="315" t="s">
        <v>286</v>
      </c>
      <c r="H222" s="377"/>
      <c r="I222" s="241"/>
    </row>
    <row r="223" spans="1:9" x14ac:dyDescent="0.3">
      <c r="A223" s="288"/>
      <c r="B223" s="241" t="s">
        <v>9</v>
      </c>
      <c r="C223" s="297">
        <v>1</v>
      </c>
      <c r="D223" s="297">
        <v>900</v>
      </c>
      <c r="E223" s="288"/>
      <c r="F223" s="284">
        <v>838</v>
      </c>
      <c r="G223" s="323" t="s">
        <v>284</v>
      </c>
      <c r="H223" s="377"/>
      <c r="I223" s="241"/>
    </row>
    <row r="224" spans="1:9" x14ac:dyDescent="0.25">
      <c r="A224" s="288"/>
      <c r="B224" s="241" t="s">
        <v>9</v>
      </c>
      <c r="C224" s="297">
        <v>1</v>
      </c>
      <c r="D224" s="297">
        <v>900</v>
      </c>
      <c r="E224" s="288"/>
      <c r="F224" s="284">
        <v>839</v>
      </c>
      <c r="G224" s="241" t="s">
        <v>285</v>
      </c>
      <c r="H224" s="377"/>
      <c r="I224" s="241"/>
    </row>
    <row r="225" spans="1:9" x14ac:dyDescent="0.25">
      <c r="A225" s="288"/>
      <c r="B225" s="241" t="s">
        <v>10</v>
      </c>
      <c r="C225" s="297">
        <v>1</v>
      </c>
      <c r="D225" s="297">
        <v>800</v>
      </c>
      <c r="E225" s="288"/>
      <c r="F225" s="284">
        <v>840</v>
      </c>
      <c r="G225" s="241" t="s">
        <v>693</v>
      </c>
      <c r="H225" s="377"/>
      <c r="I225" s="241"/>
    </row>
    <row r="226" spans="1:9" x14ac:dyDescent="0.25">
      <c r="A226" s="288"/>
      <c r="B226" s="241" t="s">
        <v>10</v>
      </c>
      <c r="C226" s="297">
        <v>1</v>
      </c>
      <c r="D226" s="297">
        <v>800</v>
      </c>
      <c r="E226" s="288"/>
      <c r="F226" s="284">
        <v>841</v>
      </c>
      <c r="G226" s="241" t="s">
        <v>282</v>
      </c>
      <c r="H226" s="377"/>
      <c r="I226" s="241"/>
    </row>
    <row r="227" spans="1:9" ht="60" x14ac:dyDescent="0.25">
      <c r="A227" s="288" t="s">
        <v>692</v>
      </c>
      <c r="B227" s="277" t="s">
        <v>691</v>
      </c>
      <c r="C227" s="297"/>
      <c r="D227" s="316"/>
      <c r="E227" s="288"/>
      <c r="F227" s="284"/>
      <c r="G227" s="277">
        <v>17</v>
      </c>
      <c r="H227" s="373"/>
      <c r="I227" s="241"/>
    </row>
    <row r="228" spans="1:9" ht="17.25" customHeight="1" x14ac:dyDescent="0.25">
      <c r="A228" s="288"/>
      <c r="B228" s="241" t="s">
        <v>4</v>
      </c>
      <c r="C228" s="297">
        <v>1</v>
      </c>
      <c r="D228" s="297">
        <v>2150</v>
      </c>
      <c r="E228" s="288"/>
      <c r="F228" s="284">
        <v>901</v>
      </c>
      <c r="G228" s="241" t="s">
        <v>281</v>
      </c>
      <c r="H228" s="290"/>
      <c r="I228" s="322"/>
    </row>
    <row r="229" spans="1:9" ht="30" x14ac:dyDescent="0.25">
      <c r="A229" s="288"/>
      <c r="B229" s="241" t="s">
        <v>5</v>
      </c>
      <c r="C229" s="297">
        <v>1</v>
      </c>
      <c r="D229" s="297">
        <v>1850</v>
      </c>
      <c r="E229" s="288"/>
      <c r="F229" s="284">
        <v>902</v>
      </c>
      <c r="G229" s="241" t="s">
        <v>690</v>
      </c>
      <c r="H229" s="377"/>
      <c r="I229" s="241"/>
    </row>
    <row r="230" spans="1:9" ht="45" x14ac:dyDescent="0.25">
      <c r="A230" s="288" t="s">
        <v>689</v>
      </c>
      <c r="B230" s="277" t="s">
        <v>55</v>
      </c>
      <c r="C230" s="297"/>
      <c r="D230" s="316"/>
      <c r="E230" s="288"/>
      <c r="F230" s="284"/>
      <c r="G230" s="277">
        <v>6</v>
      </c>
      <c r="H230" s="379"/>
      <c r="I230" s="241"/>
    </row>
    <row r="231" spans="1:9" x14ac:dyDescent="0.25">
      <c r="A231" s="288"/>
      <c r="B231" s="241" t="s">
        <v>688</v>
      </c>
      <c r="C231" s="297">
        <v>1</v>
      </c>
      <c r="D231" s="297">
        <v>1600</v>
      </c>
      <c r="E231" s="288"/>
      <c r="F231" s="284">
        <v>903</v>
      </c>
      <c r="G231" s="241" t="s">
        <v>687</v>
      </c>
      <c r="H231" s="377"/>
      <c r="I231" s="241"/>
    </row>
    <row r="232" spans="1:9" x14ac:dyDescent="0.25">
      <c r="A232" s="288"/>
      <c r="B232" s="241" t="s">
        <v>763</v>
      </c>
      <c r="C232" s="246"/>
      <c r="D232" s="246"/>
      <c r="E232" s="288">
        <v>1</v>
      </c>
      <c r="F232" s="259">
        <v>904</v>
      </c>
      <c r="G232" s="329" t="s">
        <v>501</v>
      </c>
      <c r="H232" s="377"/>
      <c r="I232" s="241"/>
    </row>
    <row r="233" spans="1:9" ht="30" x14ac:dyDescent="0.25">
      <c r="A233" s="288"/>
      <c r="B233" s="253" t="s">
        <v>675</v>
      </c>
      <c r="C233" s="246">
        <v>1</v>
      </c>
      <c r="D233" s="246">
        <v>1000</v>
      </c>
      <c r="E233" s="288"/>
      <c r="F233" s="259">
        <v>905</v>
      </c>
      <c r="G233" s="247" t="s">
        <v>274</v>
      </c>
      <c r="H233" s="321"/>
      <c r="I233" s="320"/>
    </row>
    <row r="234" spans="1:9" x14ac:dyDescent="0.25">
      <c r="A234" s="288"/>
      <c r="B234" s="241" t="s">
        <v>9</v>
      </c>
      <c r="C234" s="297">
        <v>1</v>
      </c>
      <c r="D234" s="297">
        <v>900</v>
      </c>
      <c r="E234" s="288"/>
      <c r="F234" s="284">
        <v>906</v>
      </c>
      <c r="G234" s="241" t="s">
        <v>275</v>
      </c>
      <c r="H234" s="290"/>
      <c r="I234" s="318"/>
    </row>
    <row r="235" spans="1:9" x14ac:dyDescent="0.25">
      <c r="A235" s="288"/>
      <c r="B235" s="241" t="s">
        <v>9</v>
      </c>
      <c r="C235" s="297">
        <v>1</v>
      </c>
      <c r="D235" s="297">
        <v>900</v>
      </c>
      <c r="E235" s="288"/>
      <c r="F235" s="284">
        <v>907</v>
      </c>
      <c r="G235" s="303" t="s">
        <v>273</v>
      </c>
      <c r="H235" s="379"/>
      <c r="I235" s="318"/>
    </row>
    <row r="236" spans="1:9" x14ac:dyDescent="0.25">
      <c r="A236" s="288"/>
      <c r="B236" s="241" t="s">
        <v>10</v>
      </c>
      <c r="C236" s="297">
        <v>1</v>
      </c>
      <c r="D236" s="297">
        <v>800</v>
      </c>
      <c r="E236" s="288"/>
      <c r="F236" s="284">
        <v>908</v>
      </c>
      <c r="G236" s="303" t="s">
        <v>278</v>
      </c>
      <c r="H236" s="290"/>
      <c r="I236" s="318"/>
    </row>
    <row r="237" spans="1:9" ht="27" customHeight="1" x14ac:dyDescent="0.25">
      <c r="A237" s="288" t="s">
        <v>686</v>
      </c>
      <c r="B237" s="277" t="s">
        <v>56</v>
      </c>
      <c r="C237" s="297"/>
      <c r="D237" s="316"/>
      <c r="E237" s="288"/>
      <c r="F237" s="284"/>
      <c r="G237" s="277">
        <v>4</v>
      </c>
      <c r="H237" s="379"/>
      <c r="I237" s="318"/>
    </row>
    <row r="238" spans="1:9" x14ac:dyDescent="0.25">
      <c r="A238" s="288"/>
      <c r="B238" s="241" t="s">
        <v>7</v>
      </c>
      <c r="C238" s="297"/>
      <c r="D238" s="297"/>
      <c r="E238" s="288">
        <v>1</v>
      </c>
      <c r="F238" s="284">
        <v>909</v>
      </c>
      <c r="G238" s="296" t="s">
        <v>501</v>
      </c>
      <c r="H238" s="290"/>
      <c r="I238" s="318"/>
    </row>
    <row r="239" spans="1:9" x14ac:dyDescent="0.25">
      <c r="A239" s="288"/>
      <c r="B239" s="241" t="s">
        <v>8</v>
      </c>
      <c r="C239" s="297"/>
      <c r="D239" s="297"/>
      <c r="E239" s="288">
        <v>1</v>
      </c>
      <c r="F239" s="284">
        <v>910</v>
      </c>
      <c r="G239" s="296" t="s">
        <v>501</v>
      </c>
      <c r="H239" s="321"/>
      <c r="I239" s="320"/>
    </row>
    <row r="240" spans="1:9" x14ac:dyDescent="0.25">
      <c r="A240" s="288"/>
      <c r="B240" s="241" t="s">
        <v>9</v>
      </c>
      <c r="C240" s="297">
        <v>1</v>
      </c>
      <c r="D240" s="297">
        <v>900</v>
      </c>
      <c r="E240" s="288"/>
      <c r="F240" s="284">
        <v>911</v>
      </c>
      <c r="G240" s="241" t="s">
        <v>270</v>
      </c>
      <c r="H240" s="290"/>
      <c r="I240" s="318"/>
    </row>
    <row r="241" spans="1:9" s="307" customFormat="1" x14ac:dyDescent="0.25">
      <c r="A241" s="273"/>
      <c r="B241" s="257" t="s">
        <v>10</v>
      </c>
      <c r="C241" s="297"/>
      <c r="D241" s="297"/>
      <c r="E241" s="273">
        <v>1</v>
      </c>
      <c r="F241" s="259">
        <v>912</v>
      </c>
      <c r="G241" s="296" t="s">
        <v>501</v>
      </c>
      <c r="H241" s="309"/>
      <c r="I241" s="320"/>
    </row>
    <row r="242" spans="1:9" ht="75" x14ac:dyDescent="0.25">
      <c r="A242" s="288">
        <v>3</v>
      </c>
      <c r="B242" s="277" t="s">
        <v>71</v>
      </c>
      <c r="C242" s="297"/>
      <c r="D242" s="297"/>
      <c r="E242" s="288"/>
      <c r="F242" s="284"/>
      <c r="G242" s="319">
        <v>5</v>
      </c>
      <c r="H242" s="379"/>
      <c r="I242" s="318"/>
    </row>
    <row r="243" spans="1:9" x14ac:dyDescent="0.25">
      <c r="A243" s="288"/>
      <c r="B243" s="241" t="s">
        <v>7</v>
      </c>
      <c r="C243" s="297">
        <v>1</v>
      </c>
      <c r="D243" s="297">
        <v>1600</v>
      </c>
      <c r="E243" s="288"/>
      <c r="F243" s="284">
        <v>913</v>
      </c>
      <c r="G243" s="241" t="s">
        <v>269</v>
      </c>
      <c r="H243" s="379"/>
      <c r="I243" s="241"/>
    </row>
    <row r="244" spans="1:9" x14ac:dyDescent="0.25">
      <c r="A244" s="288"/>
      <c r="B244" s="241" t="s">
        <v>8</v>
      </c>
      <c r="C244" s="297">
        <v>1</v>
      </c>
      <c r="D244" s="297">
        <v>1000</v>
      </c>
      <c r="E244" s="288"/>
      <c r="F244" s="284">
        <v>914</v>
      </c>
      <c r="G244" s="241" t="s">
        <v>268</v>
      </c>
      <c r="H244" s="377"/>
      <c r="I244" s="241"/>
    </row>
    <row r="245" spans="1:9" x14ac:dyDescent="0.25">
      <c r="A245" s="288"/>
      <c r="B245" s="241" t="s">
        <v>675</v>
      </c>
      <c r="C245" s="297"/>
      <c r="D245" s="297"/>
      <c r="E245" s="288">
        <v>1</v>
      </c>
      <c r="F245" s="284">
        <v>915</v>
      </c>
      <c r="G245" s="296" t="s">
        <v>501</v>
      </c>
      <c r="H245" s="377"/>
      <c r="I245" s="241"/>
    </row>
    <row r="246" spans="1:9" x14ac:dyDescent="0.25">
      <c r="A246" s="288"/>
      <c r="B246" s="241" t="s">
        <v>8</v>
      </c>
      <c r="C246" s="297"/>
      <c r="D246" s="297"/>
      <c r="E246" s="288">
        <v>1</v>
      </c>
      <c r="F246" s="284">
        <v>916</v>
      </c>
      <c r="G246" s="296" t="s">
        <v>501</v>
      </c>
      <c r="H246" s="295"/>
      <c r="I246" s="317"/>
    </row>
    <row r="247" spans="1:9" x14ac:dyDescent="0.25">
      <c r="A247" s="288"/>
      <c r="B247" s="241" t="s">
        <v>8</v>
      </c>
      <c r="C247" s="297"/>
      <c r="D247" s="297"/>
      <c r="E247" s="288">
        <v>1</v>
      </c>
      <c r="F247" s="284">
        <v>917</v>
      </c>
      <c r="G247" s="296" t="s">
        <v>501</v>
      </c>
      <c r="H247" s="373"/>
      <c r="I247" s="241"/>
    </row>
    <row r="248" spans="1:9" ht="60" x14ac:dyDescent="0.25">
      <c r="A248" s="288" t="s">
        <v>685</v>
      </c>
      <c r="B248" s="277" t="s">
        <v>684</v>
      </c>
      <c r="C248" s="297"/>
      <c r="D248" s="316"/>
      <c r="E248" s="288"/>
      <c r="F248" s="284"/>
      <c r="G248" s="277">
        <v>14</v>
      </c>
      <c r="H248" s="373"/>
      <c r="I248" s="241"/>
    </row>
    <row r="249" spans="1:9" x14ac:dyDescent="0.25">
      <c r="A249" s="288"/>
      <c r="B249" s="241" t="s">
        <v>4</v>
      </c>
      <c r="C249" s="297">
        <v>1</v>
      </c>
      <c r="D249" s="297">
        <v>2150</v>
      </c>
      <c r="E249" s="288"/>
      <c r="F249" s="284">
        <v>1001</v>
      </c>
      <c r="G249" s="302" t="s">
        <v>267</v>
      </c>
      <c r="H249" s="290"/>
      <c r="I249" s="292"/>
    </row>
    <row r="250" spans="1:9" x14ac:dyDescent="0.25">
      <c r="A250" s="288"/>
      <c r="B250" s="241" t="s">
        <v>10</v>
      </c>
      <c r="C250" s="297"/>
      <c r="D250" s="297"/>
      <c r="E250" s="288">
        <v>1</v>
      </c>
      <c r="F250" s="259">
        <v>1002</v>
      </c>
      <c r="G250" s="296" t="s">
        <v>501</v>
      </c>
      <c r="H250" s="377"/>
      <c r="I250" s="241"/>
    </row>
    <row r="251" spans="1:9" ht="30" x14ac:dyDescent="0.25">
      <c r="A251" s="288">
        <v>1</v>
      </c>
      <c r="B251" s="314" t="s">
        <v>66</v>
      </c>
      <c r="C251" s="297"/>
      <c r="D251" s="297"/>
      <c r="E251" s="288"/>
      <c r="F251" s="284"/>
      <c r="G251" s="277">
        <v>5</v>
      </c>
      <c r="H251" s="373"/>
      <c r="I251" s="241"/>
    </row>
    <row r="252" spans="1:9" x14ac:dyDescent="0.25">
      <c r="A252" s="288"/>
      <c r="B252" s="241" t="s">
        <v>7</v>
      </c>
      <c r="C252" s="297"/>
      <c r="D252" s="297"/>
      <c r="E252" s="288">
        <v>1</v>
      </c>
      <c r="F252" s="284">
        <v>1003</v>
      </c>
      <c r="G252" s="296" t="s">
        <v>501</v>
      </c>
      <c r="H252" s="377"/>
      <c r="I252" s="241"/>
    </row>
    <row r="253" spans="1:9" ht="45" x14ac:dyDescent="0.25">
      <c r="A253" s="288"/>
      <c r="B253" s="315" t="s">
        <v>674</v>
      </c>
      <c r="C253" s="297">
        <v>1</v>
      </c>
      <c r="D253" s="297">
        <v>1000</v>
      </c>
      <c r="E253" s="288"/>
      <c r="F253" s="284">
        <v>1004</v>
      </c>
      <c r="G253" s="241" t="s">
        <v>683</v>
      </c>
      <c r="H253" s="373"/>
      <c r="I253" s="241"/>
    </row>
    <row r="254" spans="1:9" ht="75" x14ac:dyDescent="0.25">
      <c r="A254" s="288"/>
      <c r="B254" s="241" t="s">
        <v>8</v>
      </c>
      <c r="C254" s="297">
        <v>1</v>
      </c>
      <c r="D254" s="297">
        <v>1000</v>
      </c>
      <c r="E254" s="288"/>
      <c r="F254" s="284">
        <v>1005</v>
      </c>
      <c r="G254" s="241" t="s">
        <v>682</v>
      </c>
      <c r="H254" s="377"/>
      <c r="I254" s="241"/>
    </row>
    <row r="255" spans="1:9" ht="90" x14ac:dyDescent="0.25">
      <c r="A255" s="288"/>
      <c r="B255" s="247" t="s">
        <v>8</v>
      </c>
      <c r="C255" s="297">
        <v>1</v>
      </c>
      <c r="D255" s="297">
        <v>1000</v>
      </c>
      <c r="E255" s="288"/>
      <c r="F255" s="284">
        <v>1006</v>
      </c>
      <c r="G255" s="253" t="s">
        <v>795</v>
      </c>
      <c r="H255" s="310"/>
      <c r="I255" s="289"/>
    </row>
    <row r="256" spans="1:9" x14ac:dyDescent="0.25">
      <c r="A256" s="288"/>
      <c r="B256" s="241" t="s">
        <v>10</v>
      </c>
      <c r="C256" s="297">
        <v>1</v>
      </c>
      <c r="D256" s="297">
        <v>800</v>
      </c>
      <c r="E256" s="288"/>
      <c r="F256" s="284">
        <v>1007</v>
      </c>
      <c r="G256" s="241" t="s">
        <v>260</v>
      </c>
      <c r="H256" s="377"/>
      <c r="I256" s="241"/>
    </row>
    <row r="257" spans="1:9" ht="30" x14ac:dyDescent="0.25">
      <c r="A257" s="288">
        <v>2</v>
      </c>
      <c r="B257" s="314" t="s">
        <v>67</v>
      </c>
      <c r="C257" s="297"/>
      <c r="D257" s="297"/>
      <c r="E257" s="288"/>
      <c r="F257" s="284"/>
      <c r="G257" s="277">
        <v>7</v>
      </c>
      <c r="H257" s="373"/>
      <c r="I257" s="241"/>
    </row>
    <row r="258" spans="1:9" x14ac:dyDescent="0.25">
      <c r="A258" s="288"/>
      <c r="B258" s="241" t="s">
        <v>7</v>
      </c>
      <c r="C258" s="297">
        <v>1</v>
      </c>
      <c r="D258" s="297">
        <v>1600</v>
      </c>
      <c r="E258" s="288"/>
      <c r="F258" s="284">
        <v>1008</v>
      </c>
      <c r="G258" s="241" t="s">
        <v>258</v>
      </c>
      <c r="H258" s="377"/>
      <c r="I258" s="241"/>
    </row>
    <row r="259" spans="1:9" ht="150" x14ac:dyDescent="0.25">
      <c r="A259" s="288"/>
      <c r="B259" s="241" t="s">
        <v>9</v>
      </c>
      <c r="C259" s="297">
        <v>1</v>
      </c>
      <c r="D259" s="297">
        <v>900</v>
      </c>
      <c r="E259" s="288"/>
      <c r="F259" s="284">
        <v>1009</v>
      </c>
      <c r="G259" s="241" t="s">
        <v>681</v>
      </c>
      <c r="H259" s="377"/>
      <c r="I259" s="241"/>
    </row>
    <row r="260" spans="1:9" x14ac:dyDescent="0.25">
      <c r="A260" s="288"/>
      <c r="B260" s="241" t="s">
        <v>9</v>
      </c>
      <c r="C260" s="297">
        <v>1</v>
      </c>
      <c r="D260" s="297">
        <v>900</v>
      </c>
      <c r="E260" s="288"/>
      <c r="F260" s="284">
        <v>1010</v>
      </c>
      <c r="G260" s="308" t="s">
        <v>265</v>
      </c>
      <c r="H260" s="377"/>
      <c r="I260" s="241"/>
    </row>
    <row r="261" spans="1:9" x14ac:dyDescent="0.25">
      <c r="A261" s="288"/>
      <c r="B261" s="241" t="s">
        <v>9</v>
      </c>
      <c r="C261" s="297">
        <v>1</v>
      </c>
      <c r="D261" s="297">
        <v>900</v>
      </c>
      <c r="E261" s="288"/>
      <c r="F261" s="284">
        <v>1011</v>
      </c>
      <c r="G261" s="241" t="s">
        <v>255</v>
      </c>
      <c r="H261" s="377"/>
      <c r="I261" s="241"/>
    </row>
    <row r="262" spans="1:9" x14ac:dyDescent="0.25">
      <c r="A262" s="288"/>
      <c r="B262" s="241" t="s">
        <v>9</v>
      </c>
      <c r="C262" s="297">
        <v>1</v>
      </c>
      <c r="D262" s="297">
        <v>900</v>
      </c>
      <c r="E262" s="288"/>
      <c r="F262" s="284">
        <v>1012</v>
      </c>
      <c r="G262" s="308" t="s">
        <v>256</v>
      </c>
      <c r="H262" s="377"/>
      <c r="I262" s="241"/>
    </row>
    <row r="263" spans="1:9" x14ac:dyDescent="0.25">
      <c r="A263" s="288"/>
      <c r="B263" s="241" t="s">
        <v>10</v>
      </c>
      <c r="C263" s="297">
        <v>1</v>
      </c>
      <c r="D263" s="297">
        <v>800</v>
      </c>
      <c r="E263" s="288"/>
      <c r="F263" s="284">
        <v>1013</v>
      </c>
      <c r="G263" s="241" t="s">
        <v>680</v>
      </c>
      <c r="H263" s="377"/>
      <c r="I263" s="241"/>
    </row>
    <row r="264" spans="1:9" x14ac:dyDescent="0.25">
      <c r="A264" s="288"/>
      <c r="B264" s="241" t="s">
        <v>10</v>
      </c>
      <c r="C264" s="297">
        <v>1</v>
      </c>
      <c r="D264" s="297">
        <v>800</v>
      </c>
      <c r="E264" s="288"/>
      <c r="F264" s="284">
        <v>1014</v>
      </c>
      <c r="G264" s="241" t="s">
        <v>252</v>
      </c>
      <c r="H264" s="377"/>
      <c r="I264" s="241"/>
    </row>
    <row r="265" spans="1:9" ht="60" x14ac:dyDescent="0.25">
      <c r="A265" s="288" t="s">
        <v>679</v>
      </c>
      <c r="B265" s="313" t="s">
        <v>678</v>
      </c>
      <c r="C265" s="297"/>
      <c r="D265" s="297"/>
      <c r="E265" s="288"/>
      <c r="F265" s="284"/>
      <c r="G265" s="305">
        <v>19</v>
      </c>
      <c r="H265" s="373"/>
      <c r="I265" s="241"/>
    </row>
    <row r="266" spans="1:9" x14ac:dyDescent="0.25">
      <c r="A266" s="288"/>
      <c r="B266" s="241" t="s">
        <v>4</v>
      </c>
      <c r="C266" s="297">
        <v>1</v>
      </c>
      <c r="D266" s="297">
        <v>2150</v>
      </c>
      <c r="E266" s="288"/>
      <c r="F266" s="284">
        <v>1101</v>
      </c>
      <c r="G266" s="303" t="s">
        <v>250</v>
      </c>
      <c r="H266" s="290"/>
      <c r="I266" s="312"/>
    </row>
    <row r="267" spans="1:9" ht="30" x14ac:dyDescent="0.25">
      <c r="A267" s="288"/>
      <c r="B267" s="241" t="s">
        <v>677</v>
      </c>
      <c r="C267" s="297">
        <v>1</v>
      </c>
      <c r="D267" s="297">
        <v>1850</v>
      </c>
      <c r="E267" s="288"/>
      <c r="F267" s="284">
        <v>1102</v>
      </c>
      <c r="G267" s="257" t="s">
        <v>676</v>
      </c>
      <c r="H267" s="345"/>
      <c r="I267" s="311"/>
    </row>
    <row r="268" spans="1:9" ht="42" customHeight="1" x14ac:dyDescent="0.25">
      <c r="A268" s="288">
        <v>1</v>
      </c>
      <c r="B268" s="306" t="s">
        <v>6</v>
      </c>
      <c r="C268" s="297"/>
      <c r="D268" s="297"/>
      <c r="E268" s="288"/>
      <c r="F268" s="284"/>
      <c r="G268" s="305">
        <v>4</v>
      </c>
      <c r="H268" s="373"/>
      <c r="I268" s="241"/>
    </row>
    <row r="269" spans="1:9" ht="17.25" customHeight="1" x14ac:dyDescent="0.25">
      <c r="A269" s="288"/>
      <c r="B269" s="291" t="s">
        <v>7</v>
      </c>
      <c r="C269" s="297"/>
      <c r="D269" s="297"/>
      <c r="E269" s="288">
        <v>1</v>
      </c>
      <c r="F269" s="284">
        <v>1103</v>
      </c>
      <c r="G269" s="296" t="s">
        <v>501</v>
      </c>
      <c r="H269" s="377"/>
      <c r="I269" s="241"/>
    </row>
    <row r="270" spans="1:9" ht="45" x14ac:dyDescent="0.25">
      <c r="A270" s="288"/>
      <c r="B270" s="291" t="s">
        <v>675</v>
      </c>
      <c r="C270" s="286">
        <v>1</v>
      </c>
      <c r="D270" s="285">
        <v>1000</v>
      </c>
      <c r="E270" s="288"/>
      <c r="F270" s="300">
        <v>1104</v>
      </c>
      <c r="G270" s="333" t="s">
        <v>403</v>
      </c>
      <c r="H270" s="332">
        <v>42857</v>
      </c>
      <c r="I270" s="317" t="s">
        <v>782</v>
      </c>
    </row>
    <row r="271" spans="1:9" x14ac:dyDescent="0.25">
      <c r="A271" s="288"/>
      <c r="B271" s="291" t="s">
        <v>8</v>
      </c>
      <c r="C271" s="286">
        <v>1</v>
      </c>
      <c r="D271" s="285">
        <v>1000</v>
      </c>
      <c r="E271" s="288"/>
      <c r="F271" s="300">
        <v>1105</v>
      </c>
      <c r="G271" s="303" t="s">
        <v>246</v>
      </c>
      <c r="H271" s="377"/>
      <c r="I271" s="241"/>
    </row>
    <row r="272" spans="1:9" x14ac:dyDescent="0.25">
      <c r="A272" s="288"/>
      <c r="B272" s="291" t="s">
        <v>10</v>
      </c>
      <c r="C272" s="297"/>
      <c r="D272" s="297"/>
      <c r="E272" s="288">
        <v>1</v>
      </c>
      <c r="F272" s="284">
        <v>1106</v>
      </c>
      <c r="G272" s="296" t="s">
        <v>501</v>
      </c>
      <c r="H272" s="290"/>
      <c r="I272" s="292"/>
    </row>
    <row r="273" spans="1:9" ht="28.5" customHeight="1" x14ac:dyDescent="0.25">
      <c r="A273" s="288">
        <v>2</v>
      </c>
      <c r="B273" s="306" t="s">
        <v>11</v>
      </c>
      <c r="C273" s="297"/>
      <c r="D273" s="297"/>
      <c r="E273" s="288"/>
      <c r="F273" s="284"/>
      <c r="G273" s="305">
        <v>9</v>
      </c>
      <c r="H273" s="373"/>
      <c r="I273" s="241"/>
    </row>
    <row r="274" spans="1:9" x14ac:dyDescent="0.25">
      <c r="A274" s="288"/>
      <c r="B274" s="291" t="s">
        <v>7</v>
      </c>
      <c r="C274" s="285">
        <v>1</v>
      </c>
      <c r="D274" s="285">
        <v>1600</v>
      </c>
      <c r="E274" s="288"/>
      <c r="F274" s="284">
        <v>1107</v>
      </c>
      <c r="G274" s="308" t="s">
        <v>245</v>
      </c>
      <c r="H274" s="377"/>
      <c r="I274" s="241"/>
    </row>
    <row r="275" spans="1:9" x14ac:dyDescent="0.25">
      <c r="A275" s="288"/>
      <c r="B275" s="291" t="s">
        <v>8</v>
      </c>
      <c r="C275" s="286">
        <v>1</v>
      </c>
      <c r="D275" s="285">
        <v>1000</v>
      </c>
      <c r="E275" s="288"/>
      <c r="F275" s="300">
        <v>1108</v>
      </c>
      <c r="G275" s="241" t="s">
        <v>242</v>
      </c>
      <c r="H275" s="377"/>
      <c r="I275" s="241"/>
    </row>
    <row r="276" spans="1:9" x14ac:dyDescent="0.25">
      <c r="A276" s="288"/>
      <c r="B276" s="291" t="s">
        <v>8</v>
      </c>
      <c r="C276" s="286">
        <v>1</v>
      </c>
      <c r="D276" s="285">
        <v>1000</v>
      </c>
      <c r="E276" s="288"/>
      <c r="F276" s="300">
        <v>1109</v>
      </c>
      <c r="G276" s="308" t="s">
        <v>243</v>
      </c>
      <c r="H276" s="290"/>
      <c r="I276" s="310"/>
    </row>
    <row r="277" spans="1:9" s="307" customFormat="1" ht="90" x14ac:dyDescent="0.25">
      <c r="A277" s="273"/>
      <c r="B277" s="291" t="s">
        <v>8</v>
      </c>
      <c r="C277" s="286">
        <v>1</v>
      </c>
      <c r="D277" s="261">
        <v>1000</v>
      </c>
      <c r="E277" s="273"/>
      <c r="F277" s="300">
        <v>1110</v>
      </c>
      <c r="G277" s="257" t="s">
        <v>794</v>
      </c>
      <c r="H277" s="378"/>
      <c r="I277" s="247"/>
    </row>
    <row r="278" spans="1:9" s="307" customFormat="1" ht="45" x14ac:dyDescent="0.25">
      <c r="A278" s="273"/>
      <c r="B278" s="291" t="s">
        <v>674</v>
      </c>
      <c r="C278" s="286">
        <v>1</v>
      </c>
      <c r="D278" s="261">
        <v>1000</v>
      </c>
      <c r="E278" s="273"/>
      <c r="F278" s="300">
        <v>1111</v>
      </c>
      <c r="G278" s="257" t="s">
        <v>240</v>
      </c>
      <c r="H278" s="309"/>
      <c r="I278" s="294"/>
    </row>
    <row r="279" spans="1:9" x14ac:dyDescent="0.25">
      <c r="A279" s="288"/>
      <c r="B279" s="291" t="s">
        <v>9</v>
      </c>
      <c r="C279" s="286">
        <v>1</v>
      </c>
      <c r="D279" s="285">
        <v>900</v>
      </c>
      <c r="E279" s="288"/>
      <c r="F279" s="300">
        <v>1112</v>
      </c>
      <c r="G279" s="308" t="s">
        <v>673</v>
      </c>
      <c r="H279" s="377"/>
      <c r="I279" s="241"/>
    </row>
    <row r="280" spans="1:9" ht="16.5" customHeight="1" x14ac:dyDescent="0.25">
      <c r="A280" s="288"/>
      <c r="B280" s="291" t="s">
        <v>9</v>
      </c>
      <c r="C280" s="286">
        <v>1</v>
      </c>
      <c r="D280" s="285">
        <v>900</v>
      </c>
      <c r="E280" s="288"/>
      <c r="F280" s="300">
        <v>1113</v>
      </c>
      <c r="G280" s="303" t="s">
        <v>672</v>
      </c>
      <c r="H280" s="377"/>
      <c r="I280" s="241"/>
    </row>
    <row r="281" spans="1:9" s="307" customFormat="1" ht="15" customHeight="1" x14ac:dyDescent="0.25">
      <c r="A281" s="273"/>
      <c r="B281" s="291" t="s">
        <v>9</v>
      </c>
      <c r="C281" s="286">
        <v>1</v>
      </c>
      <c r="D281" s="261">
        <v>900</v>
      </c>
      <c r="E281" s="273"/>
      <c r="F281" s="300">
        <v>1114</v>
      </c>
      <c r="G281" s="257" t="s">
        <v>237</v>
      </c>
      <c r="H281" s="376"/>
      <c r="I281" s="247"/>
    </row>
    <row r="282" spans="1:9" s="307" customFormat="1" ht="120" x14ac:dyDescent="0.25">
      <c r="A282" s="273"/>
      <c r="B282" s="291" t="s">
        <v>9</v>
      </c>
      <c r="C282" s="286">
        <v>1</v>
      </c>
      <c r="D282" s="261">
        <v>900</v>
      </c>
      <c r="E282" s="273"/>
      <c r="F282" s="300">
        <v>1115</v>
      </c>
      <c r="G282" s="257" t="s">
        <v>671</v>
      </c>
      <c r="H282" s="376"/>
      <c r="I282" s="247"/>
    </row>
    <row r="283" spans="1:9" ht="30" x14ac:dyDescent="0.25">
      <c r="A283" s="288">
        <v>3</v>
      </c>
      <c r="B283" s="306" t="s">
        <v>670</v>
      </c>
      <c r="C283" s="297"/>
      <c r="D283" s="297"/>
      <c r="E283" s="288"/>
      <c r="F283" s="284"/>
      <c r="G283" s="305">
        <v>4</v>
      </c>
      <c r="H283" s="373"/>
      <c r="I283" s="241"/>
    </row>
    <row r="284" spans="1:9" x14ac:dyDescent="0.25">
      <c r="A284" s="288"/>
      <c r="B284" s="291" t="s">
        <v>7</v>
      </c>
      <c r="C284" s="297"/>
      <c r="D284" s="297"/>
      <c r="E284" s="288">
        <v>1</v>
      </c>
      <c r="F284" s="284">
        <v>1116</v>
      </c>
      <c r="G284" s="296" t="s">
        <v>501</v>
      </c>
      <c r="H284" s="290"/>
      <c r="I284" s="292"/>
    </row>
    <row r="285" spans="1:9" ht="45" x14ac:dyDescent="0.25">
      <c r="A285" s="288"/>
      <c r="B285" s="291" t="s">
        <v>669</v>
      </c>
      <c r="C285" s="286">
        <v>1</v>
      </c>
      <c r="D285" s="285">
        <v>1000</v>
      </c>
      <c r="E285" s="288"/>
      <c r="F285" s="300">
        <v>1117</v>
      </c>
      <c r="G285" s="304" t="s">
        <v>668</v>
      </c>
      <c r="H285" s="375"/>
      <c r="I285" s="304"/>
    </row>
    <row r="286" spans="1:9" x14ac:dyDescent="0.25">
      <c r="A286" s="288"/>
      <c r="B286" s="291" t="s">
        <v>8</v>
      </c>
      <c r="C286" s="286"/>
      <c r="D286" s="285"/>
      <c r="E286" s="288">
        <v>1</v>
      </c>
      <c r="F286" s="300">
        <v>1118</v>
      </c>
      <c r="G286" s="296" t="s">
        <v>501</v>
      </c>
      <c r="H286" s="290"/>
      <c r="I286" s="292"/>
    </row>
    <row r="287" spans="1:9" x14ac:dyDescent="0.25">
      <c r="A287" s="288"/>
      <c r="B287" s="291" t="s">
        <v>9</v>
      </c>
      <c r="C287" s="286"/>
      <c r="D287" s="261"/>
      <c r="E287" s="288">
        <v>1</v>
      </c>
      <c r="F287" s="300">
        <v>1119</v>
      </c>
      <c r="G287" s="296" t="s">
        <v>501</v>
      </c>
      <c r="H287" s="374"/>
      <c r="I287" s="302"/>
    </row>
    <row r="288" spans="1:9" ht="75" x14ac:dyDescent="0.25">
      <c r="A288" s="288" t="s">
        <v>667</v>
      </c>
      <c r="B288" s="301" t="s">
        <v>666</v>
      </c>
      <c r="C288" s="286"/>
      <c r="D288" s="261"/>
      <c r="E288" s="288"/>
      <c r="F288" s="300"/>
      <c r="G288" s="299">
        <v>3</v>
      </c>
      <c r="H288" s="290"/>
      <c r="I288" s="298"/>
    </row>
    <row r="289" spans="1:9" x14ac:dyDescent="0.25">
      <c r="A289" s="288"/>
      <c r="B289" s="241" t="s">
        <v>4</v>
      </c>
      <c r="C289" s="297"/>
      <c r="D289" s="297"/>
      <c r="E289" s="288">
        <v>1</v>
      </c>
      <c r="F289" s="284">
        <v>1201</v>
      </c>
      <c r="G289" s="296" t="s">
        <v>501</v>
      </c>
      <c r="H289" s="295"/>
      <c r="I289" s="294"/>
    </row>
    <row r="290" spans="1:9" x14ac:dyDescent="0.25">
      <c r="A290" s="288"/>
      <c r="B290" s="291" t="s">
        <v>8</v>
      </c>
      <c r="C290" s="286">
        <v>1</v>
      </c>
      <c r="D290" s="285">
        <v>1000</v>
      </c>
      <c r="E290" s="288"/>
      <c r="F290" s="284">
        <v>1202</v>
      </c>
      <c r="G290" s="253" t="s">
        <v>231</v>
      </c>
      <c r="H290" s="293"/>
      <c r="I290" s="292"/>
    </row>
    <row r="291" spans="1:9" x14ac:dyDescent="0.25">
      <c r="A291" s="288"/>
      <c r="B291" s="291" t="s">
        <v>8</v>
      </c>
      <c r="C291" s="286">
        <v>1</v>
      </c>
      <c r="D291" s="285">
        <v>1000</v>
      </c>
      <c r="E291" s="288"/>
      <c r="F291" s="284">
        <v>1203</v>
      </c>
      <c r="G291" s="253" t="s">
        <v>232</v>
      </c>
      <c r="H291" s="290"/>
      <c r="I291" s="289"/>
    </row>
    <row r="292" spans="1:9" ht="15.75" customHeight="1" x14ac:dyDescent="0.25">
      <c r="A292" s="288"/>
      <c r="B292" s="287" t="s">
        <v>665</v>
      </c>
      <c r="C292" s="286"/>
      <c r="D292" s="285"/>
      <c r="E292" s="288"/>
      <c r="F292" s="284"/>
      <c r="G292" s="283">
        <v>247</v>
      </c>
      <c r="H292" s="373"/>
      <c r="I292" s="241"/>
    </row>
    <row r="293" spans="1:9" ht="84" customHeight="1" x14ac:dyDescent="0.25">
      <c r="A293" s="280"/>
      <c r="B293" s="372" t="s">
        <v>793</v>
      </c>
      <c r="C293" s="370">
        <f>SUM(C3:C292)</f>
        <v>195</v>
      </c>
      <c r="D293" s="371" t="s">
        <v>501</v>
      </c>
      <c r="E293" s="370">
        <f>SUM(E3:E292)</f>
        <v>52</v>
      </c>
      <c r="F293" s="282"/>
      <c r="G293" s="281"/>
      <c r="H293" s="369"/>
      <c r="I293" s="281"/>
    </row>
    <row r="294" spans="1:9" ht="25.5" customHeight="1" x14ac:dyDescent="0.25">
      <c r="A294" s="280"/>
      <c r="B294" s="667" t="s">
        <v>664</v>
      </c>
      <c r="C294" s="667"/>
      <c r="D294" s="667"/>
      <c r="E294" s="667"/>
      <c r="F294" s="667"/>
      <c r="G294" s="667"/>
      <c r="H294" s="368"/>
      <c r="I294" s="279"/>
    </row>
    <row r="295" spans="1:9" ht="75" x14ac:dyDescent="0.25">
      <c r="B295" s="277" t="s">
        <v>1</v>
      </c>
      <c r="C295" s="278" t="s">
        <v>663</v>
      </c>
      <c r="D295" s="668" t="s">
        <v>662</v>
      </c>
      <c r="E295" s="668"/>
      <c r="F295" s="668"/>
      <c r="G295" s="277" t="s">
        <v>661</v>
      </c>
      <c r="H295" s="276" t="s">
        <v>660</v>
      </c>
      <c r="I295" s="276" t="s">
        <v>659</v>
      </c>
    </row>
    <row r="296" spans="1:9" x14ac:dyDescent="0.25">
      <c r="B296" s="264" t="s">
        <v>658</v>
      </c>
      <c r="C296" s="259">
        <v>1</v>
      </c>
      <c r="D296" s="669">
        <v>5000</v>
      </c>
      <c r="E296" s="669"/>
      <c r="F296" s="669"/>
      <c r="G296" s="264" t="s">
        <v>228</v>
      </c>
      <c r="H296" s="245">
        <v>42736</v>
      </c>
      <c r="I296" s="245">
        <v>42916</v>
      </c>
    </row>
    <row r="297" spans="1:9" x14ac:dyDescent="0.25">
      <c r="B297" s="253" t="s">
        <v>658</v>
      </c>
      <c r="C297" s="246">
        <v>1</v>
      </c>
      <c r="D297" s="645">
        <v>2500</v>
      </c>
      <c r="E297" s="646"/>
      <c r="F297" s="647"/>
      <c r="G297" s="253" t="s">
        <v>227</v>
      </c>
      <c r="H297" s="245">
        <v>42736</v>
      </c>
      <c r="I297" s="245">
        <v>42916</v>
      </c>
    </row>
    <row r="298" spans="1:9" ht="30" x14ac:dyDescent="0.25">
      <c r="B298" s="247" t="s">
        <v>657</v>
      </c>
      <c r="C298" s="246">
        <v>1</v>
      </c>
      <c r="D298" s="660">
        <v>2150</v>
      </c>
      <c r="E298" s="660"/>
      <c r="F298" s="660"/>
      <c r="G298" s="253" t="s">
        <v>192</v>
      </c>
      <c r="H298" s="245">
        <v>42736</v>
      </c>
      <c r="I298" s="245">
        <v>42916</v>
      </c>
    </row>
    <row r="299" spans="1:9" ht="30" x14ac:dyDescent="0.25">
      <c r="B299" s="247" t="s">
        <v>656</v>
      </c>
      <c r="C299" s="246">
        <v>1</v>
      </c>
      <c r="D299" s="660">
        <v>2500</v>
      </c>
      <c r="E299" s="660"/>
      <c r="F299" s="660"/>
      <c r="G299" s="253" t="s">
        <v>226</v>
      </c>
      <c r="H299" s="245">
        <v>42736</v>
      </c>
      <c r="I299" s="245">
        <v>42916</v>
      </c>
    </row>
    <row r="300" spans="1:9" ht="60" x14ac:dyDescent="0.25">
      <c r="B300" s="263" t="s">
        <v>651</v>
      </c>
      <c r="C300" s="251"/>
      <c r="D300" s="670"/>
      <c r="E300" s="670"/>
      <c r="F300" s="670"/>
      <c r="G300" s="272"/>
      <c r="H300" s="275"/>
      <c r="I300" s="266"/>
    </row>
    <row r="301" spans="1:9" ht="45" x14ac:dyDescent="0.25">
      <c r="B301" s="247" t="s">
        <v>651</v>
      </c>
      <c r="C301" s="246">
        <v>1</v>
      </c>
      <c r="D301" s="659">
        <v>1000</v>
      </c>
      <c r="E301" s="659"/>
      <c r="F301" s="659"/>
      <c r="G301" s="253" t="s">
        <v>655</v>
      </c>
      <c r="H301" s="245">
        <v>42736</v>
      </c>
      <c r="I301" s="245">
        <v>42916</v>
      </c>
    </row>
    <row r="302" spans="1:9" ht="45" x14ac:dyDescent="0.25">
      <c r="B302" s="265" t="s">
        <v>651</v>
      </c>
      <c r="C302" s="246">
        <v>1</v>
      </c>
      <c r="D302" s="660">
        <v>1000</v>
      </c>
      <c r="E302" s="660"/>
      <c r="F302" s="660"/>
      <c r="G302" s="253" t="s">
        <v>654</v>
      </c>
      <c r="H302" s="245">
        <v>42736</v>
      </c>
      <c r="I302" s="245">
        <v>42916</v>
      </c>
    </row>
    <row r="303" spans="1:9" ht="75" x14ac:dyDescent="0.25">
      <c r="B303" s="247" t="s">
        <v>653</v>
      </c>
      <c r="C303" s="273">
        <v>1</v>
      </c>
      <c r="D303" s="660">
        <v>1000</v>
      </c>
      <c r="E303" s="660"/>
      <c r="F303" s="660"/>
      <c r="G303" s="253" t="s">
        <v>652</v>
      </c>
      <c r="H303" s="245">
        <v>42736</v>
      </c>
      <c r="I303" s="245">
        <v>42916</v>
      </c>
    </row>
    <row r="304" spans="1:9" ht="45" x14ac:dyDescent="0.25">
      <c r="B304" s="247" t="s">
        <v>651</v>
      </c>
      <c r="C304" s="246">
        <v>1</v>
      </c>
      <c r="D304" s="660">
        <v>800</v>
      </c>
      <c r="E304" s="660"/>
      <c r="F304" s="660"/>
      <c r="G304" s="253" t="s">
        <v>199</v>
      </c>
      <c r="H304" s="245">
        <v>42736</v>
      </c>
      <c r="I304" s="245">
        <v>42916</v>
      </c>
    </row>
    <row r="305" spans="2:9" ht="60" x14ac:dyDescent="0.25">
      <c r="B305" s="253" t="s">
        <v>650</v>
      </c>
      <c r="C305" s="246">
        <v>1</v>
      </c>
      <c r="D305" s="660">
        <v>800</v>
      </c>
      <c r="E305" s="660"/>
      <c r="F305" s="660"/>
      <c r="G305" s="253" t="s">
        <v>649</v>
      </c>
      <c r="H305" s="245">
        <v>42736</v>
      </c>
      <c r="I305" s="245">
        <v>42916</v>
      </c>
    </row>
    <row r="306" spans="2:9" ht="60" x14ac:dyDescent="0.25">
      <c r="B306" s="253" t="s">
        <v>650</v>
      </c>
      <c r="C306" s="246">
        <v>1</v>
      </c>
      <c r="D306" s="660">
        <v>800</v>
      </c>
      <c r="E306" s="660"/>
      <c r="F306" s="660"/>
      <c r="G306" s="253" t="s">
        <v>792</v>
      </c>
      <c r="H306" s="245">
        <v>42826</v>
      </c>
      <c r="I306" s="245">
        <v>42916</v>
      </c>
    </row>
    <row r="307" spans="2:9" ht="75" x14ac:dyDescent="0.25">
      <c r="B307" s="247" t="s">
        <v>643</v>
      </c>
      <c r="C307" s="246">
        <v>1</v>
      </c>
      <c r="D307" s="645">
        <v>800</v>
      </c>
      <c r="E307" s="646"/>
      <c r="F307" s="647"/>
      <c r="G307" s="253" t="s">
        <v>200</v>
      </c>
      <c r="H307" s="245">
        <v>42736</v>
      </c>
      <c r="I307" s="245">
        <v>42916</v>
      </c>
    </row>
    <row r="308" spans="2:9" ht="75" x14ac:dyDescent="0.25">
      <c r="B308" s="247" t="s">
        <v>643</v>
      </c>
      <c r="C308" s="246">
        <v>1</v>
      </c>
      <c r="D308" s="645">
        <v>800</v>
      </c>
      <c r="E308" s="646"/>
      <c r="F308" s="647"/>
      <c r="G308" s="253" t="s">
        <v>648</v>
      </c>
      <c r="H308" s="245">
        <v>42736</v>
      </c>
      <c r="I308" s="245">
        <v>42916</v>
      </c>
    </row>
    <row r="309" spans="2:9" ht="75" x14ac:dyDescent="0.25">
      <c r="B309" s="247" t="s">
        <v>643</v>
      </c>
      <c r="C309" s="246">
        <v>1</v>
      </c>
      <c r="D309" s="645">
        <v>800</v>
      </c>
      <c r="E309" s="646"/>
      <c r="F309" s="647"/>
      <c r="G309" s="253" t="s">
        <v>647</v>
      </c>
      <c r="H309" s="245">
        <v>42736</v>
      </c>
      <c r="I309" s="245">
        <v>42916</v>
      </c>
    </row>
    <row r="310" spans="2:9" ht="75" x14ac:dyDescent="0.25">
      <c r="B310" s="247" t="s">
        <v>643</v>
      </c>
      <c r="C310" s="246">
        <v>1</v>
      </c>
      <c r="D310" s="645">
        <v>800</v>
      </c>
      <c r="E310" s="646"/>
      <c r="F310" s="647"/>
      <c r="G310" s="253" t="s">
        <v>202</v>
      </c>
      <c r="H310" s="245">
        <v>42736</v>
      </c>
      <c r="I310" s="245">
        <v>42916</v>
      </c>
    </row>
    <row r="311" spans="2:9" ht="75" x14ac:dyDescent="0.25">
      <c r="B311" s="247" t="s">
        <v>643</v>
      </c>
      <c r="C311" s="246">
        <v>1</v>
      </c>
      <c r="D311" s="645">
        <v>800</v>
      </c>
      <c r="E311" s="646"/>
      <c r="F311" s="647"/>
      <c r="G311" s="253" t="s">
        <v>204</v>
      </c>
      <c r="H311" s="245">
        <v>42736</v>
      </c>
      <c r="I311" s="245">
        <v>42916</v>
      </c>
    </row>
    <row r="312" spans="2:9" ht="75" x14ac:dyDescent="0.25">
      <c r="B312" s="247" t="s">
        <v>643</v>
      </c>
      <c r="C312" s="273">
        <v>1</v>
      </c>
      <c r="D312" s="645">
        <v>800</v>
      </c>
      <c r="E312" s="646"/>
      <c r="F312" s="647"/>
      <c r="G312" s="253" t="s">
        <v>151</v>
      </c>
      <c r="H312" s="245">
        <v>42736</v>
      </c>
      <c r="I312" s="245">
        <v>42916</v>
      </c>
    </row>
    <row r="313" spans="2:9" ht="75" x14ac:dyDescent="0.25">
      <c r="B313" s="247" t="s">
        <v>643</v>
      </c>
      <c r="C313" s="273">
        <v>1</v>
      </c>
      <c r="D313" s="645">
        <v>800</v>
      </c>
      <c r="E313" s="646"/>
      <c r="F313" s="647"/>
      <c r="G313" s="253" t="s">
        <v>184</v>
      </c>
      <c r="H313" s="245">
        <v>42736</v>
      </c>
      <c r="I313" s="245">
        <v>42916</v>
      </c>
    </row>
    <row r="314" spans="2:9" ht="75" x14ac:dyDescent="0.25">
      <c r="B314" s="247" t="s">
        <v>643</v>
      </c>
      <c r="C314" s="273">
        <v>1</v>
      </c>
      <c r="D314" s="645">
        <v>800</v>
      </c>
      <c r="E314" s="646"/>
      <c r="F314" s="647"/>
      <c r="G314" s="253" t="s">
        <v>646</v>
      </c>
      <c r="H314" s="245">
        <v>42736</v>
      </c>
      <c r="I314" s="245">
        <v>42916</v>
      </c>
    </row>
    <row r="315" spans="2:9" ht="75" x14ac:dyDescent="0.25">
      <c r="B315" s="247" t="s">
        <v>643</v>
      </c>
      <c r="C315" s="273">
        <v>1</v>
      </c>
      <c r="D315" s="645">
        <v>800</v>
      </c>
      <c r="E315" s="646"/>
      <c r="F315" s="647"/>
      <c r="G315" s="253" t="s">
        <v>178</v>
      </c>
      <c r="H315" s="245">
        <v>42736</v>
      </c>
      <c r="I315" s="245">
        <v>42916</v>
      </c>
    </row>
    <row r="316" spans="2:9" ht="75" x14ac:dyDescent="0.25">
      <c r="B316" s="247" t="s">
        <v>643</v>
      </c>
      <c r="C316" s="273">
        <v>1</v>
      </c>
      <c r="D316" s="645">
        <v>800</v>
      </c>
      <c r="E316" s="646"/>
      <c r="F316" s="647"/>
      <c r="G316" s="253" t="s">
        <v>179</v>
      </c>
      <c r="H316" s="245">
        <v>42736</v>
      </c>
      <c r="I316" s="245">
        <v>42916</v>
      </c>
    </row>
    <row r="317" spans="2:9" ht="75" x14ac:dyDescent="0.25">
      <c r="B317" s="247" t="s">
        <v>643</v>
      </c>
      <c r="C317" s="273">
        <v>1</v>
      </c>
      <c r="D317" s="645">
        <v>800</v>
      </c>
      <c r="E317" s="646"/>
      <c r="F317" s="647"/>
      <c r="G317" s="253" t="s">
        <v>180</v>
      </c>
      <c r="H317" s="245">
        <v>42736</v>
      </c>
      <c r="I317" s="245">
        <v>42916</v>
      </c>
    </row>
    <row r="318" spans="2:9" ht="75" x14ac:dyDescent="0.25">
      <c r="B318" s="247" t="s">
        <v>643</v>
      </c>
      <c r="C318" s="273">
        <v>1</v>
      </c>
      <c r="D318" s="645">
        <v>800</v>
      </c>
      <c r="E318" s="646"/>
      <c r="F318" s="647"/>
      <c r="G318" s="253" t="s">
        <v>645</v>
      </c>
      <c r="H318" s="245">
        <v>42736</v>
      </c>
      <c r="I318" s="245">
        <v>42916</v>
      </c>
    </row>
    <row r="319" spans="2:9" ht="75" x14ac:dyDescent="0.25">
      <c r="B319" s="247" t="s">
        <v>643</v>
      </c>
      <c r="C319" s="273">
        <v>1</v>
      </c>
      <c r="D319" s="645">
        <v>800</v>
      </c>
      <c r="E319" s="646"/>
      <c r="F319" s="647"/>
      <c r="G319" s="253" t="s">
        <v>176</v>
      </c>
      <c r="H319" s="245">
        <v>42736</v>
      </c>
      <c r="I319" s="245">
        <v>42916</v>
      </c>
    </row>
    <row r="320" spans="2:9" ht="75" x14ac:dyDescent="0.25">
      <c r="B320" s="247" t="s">
        <v>643</v>
      </c>
      <c r="C320" s="273">
        <v>1</v>
      </c>
      <c r="D320" s="645">
        <v>800</v>
      </c>
      <c r="E320" s="646"/>
      <c r="F320" s="647"/>
      <c r="G320" s="257" t="s">
        <v>174</v>
      </c>
      <c r="H320" s="245">
        <v>42736</v>
      </c>
      <c r="I320" s="245">
        <v>42916</v>
      </c>
    </row>
    <row r="321" spans="2:9" ht="75" x14ac:dyDescent="0.25">
      <c r="B321" s="247" t="s">
        <v>643</v>
      </c>
      <c r="C321" s="273">
        <v>1</v>
      </c>
      <c r="D321" s="645">
        <v>800</v>
      </c>
      <c r="E321" s="646"/>
      <c r="F321" s="647"/>
      <c r="G321" s="247" t="s">
        <v>170</v>
      </c>
      <c r="H321" s="245">
        <v>42736</v>
      </c>
      <c r="I321" s="245">
        <v>42916</v>
      </c>
    </row>
    <row r="322" spans="2:9" ht="75" x14ac:dyDescent="0.25">
      <c r="B322" s="247" t="s">
        <v>643</v>
      </c>
      <c r="C322" s="273">
        <v>1</v>
      </c>
      <c r="D322" s="645">
        <v>800</v>
      </c>
      <c r="E322" s="646"/>
      <c r="F322" s="647"/>
      <c r="G322" s="247" t="s">
        <v>171</v>
      </c>
      <c r="H322" s="245">
        <v>42736</v>
      </c>
      <c r="I322" s="245">
        <v>42916</v>
      </c>
    </row>
    <row r="323" spans="2:9" ht="75" x14ac:dyDescent="0.25">
      <c r="B323" s="247" t="s">
        <v>643</v>
      </c>
      <c r="C323" s="273">
        <v>1</v>
      </c>
      <c r="D323" s="645">
        <v>800</v>
      </c>
      <c r="E323" s="646"/>
      <c r="F323" s="647"/>
      <c r="G323" s="247" t="s">
        <v>172</v>
      </c>
      <c r="H323" s="245">
        <v>42736</v>
      </c>
      <c r="I323" s="245">
        <v>42916</v>
      </c>
    </row>
    <row r="324" spans="2:9" ht="75" x14ac:dyDescent="0.25">
      <c r="B324" s="247" t="s">
        <v>643</v>
      </c>
      <c r="C324" s="273">
        <v>1</v>
      </c>
      <c r="D324" s="645">
        <v>800</v>
      </c>
      <c r="E324" s="646"/>
      <c r="F324" s="647"/>
      <c r="G324" s="257" t="s">
        <v>173</v>
      </c>
      <c r="H324" s="245">
        <v>42736</v>
      </c>
      <c r="I324" s="245">
        <v>42916</v>
      </c>
    </row>
    <row r="325" spans="2:9" ht="75" x14ac:dyDescent="0.25">
      <c r="B325" s="247" t="s">
        <v>643</v>
      </c>
      <c r="C325" s="273">
        <v>1</v>
      </c>
      <c r="D325" s="645">
        <v>800</v>
      </c>
      <c r="E325" s="646"/>
      <c r="F325" s="647"/>
      <c r="G325" s="257" t="s">
        <v>166</v>
      </c>
      <c r="H325" s="245">
        <v>42736</v>
      </c>
      <c r="I325" s="245">
        <v>42916</v>
      </c>
    </row>
    <row r="326" spans="2:9" ht="75" x14ac:dyDescent="0.25">
      <c r="B326" s="247" t="s">
        <v>643</v>
      </c>
      <c r="C326" s="273">
        <v>1</v>
      </c>
      <c r="D326" s="645">
        <v>800</v>
      </c>
      <c r="E326" s="646"/>
      <c r="F326" s="647"/>
      <c r="G326" s="257" t="s">
        <v>167</v>
      </c>
      <c r="H326" s="245">
        <v>42736</v>
      </c>
      <c r="I326" s="245">
        <v>42916</v>
      </c>
    </row>
    <row r="327" spans="2:9" ht="75" x14ac:dyDescent="0.25">
      <c r="B327" s="247" t="s">
        <v>643</v>
      </c>
      <c r="C327" s="273">
        <v>1</v>
      </c>
      <c r="D327" s="645">
        <v>800</v>
      </c>
      <c r="E327" s="646"/>
      <c r="F327" s="647"/>
      <c r="G327" s="257" t="s">
        <v>168</v>
      </c>
      <c r="H327" s="245">
        <v>42736</v>
      </c>
      <c r="I327" s="245">
        <v>42916</v>
      </c>
    </row>
    <row r="328" spans="2:9" ht="75" x14ac:dyDescent="0.25">
      <c r="B328" s="247" t="s">
        <v>643</v>
      </c>
      <c r="C328" s="273">
        <v>1</v>
      </c>
      <c r="D328" s="645">
        <v>800</v>
      </c>
      <c r="E328" s="646"/>
      <c r="F328" s="647"/>
      <c r="G328" s="247" t="s">
        <v>169</v>
      </c>
      <c r="H328" s="245">
        <v>42736</v>
      </c>
      <c r="I328" s="245">
        <v>42916</v>
      </c>
    </row>
    <row r="329" spans="2:9" ht="75" x14ac:dyDescent="0.25">
      <c r="B329" s="247" t="s">
        <v>643</v>
      </c>
      <c r="C329" s="273">
        <v>1</v>
      </c>
      <c r="D329" s="645">
        <v>800</v>
      </c>
      <c r="E329" s="646"/>
      <c r="F329" s="647"/>
      <c r="G329" s="247" t="s">
        <v>163</v>
      </c>
      <c r="H329" s="245">
        <v>42736</v>
      </c>
      <c r="I329" s="245">
        <v>42916</v>
      </c>
    </row>
    <row r="330" spans="2:9" ht="75" x14ac:dyDescent="0.25">
      <c r="B330" s="247" t="s">
        <v>643</v>
      </c>
      <c r="C330" s="273">
        <v>1</v>
      </c>
      <c r="D330" s="645">
        <v>800</v>
      </c>
      <c r="E330" s="646"/>
      <c r="F330" s="647"/>
      <c r="G330" s="257" t="s">
        <v>164</v>
      </c>
      <c r="H330" s="245">
        <v>42736</v>
      </c>
      <c r="I330" s="245">
        <v>42916</v>
      </c>
    </row>
    <row r="331" spans="2:9" ht="75" x14ac:dyDescent="0.25">
      <c r="B331" s="247" t="s">
        <v>643</v>
      </c>
      <c r="C331" s="273">
        <v>1</v>
      </c>
      <c r="D331" s="645">
        <v>800</v>
      </c>
      <c r="E331" s="646"/>
      <c r="F331" s="647"/>
      <c r="G331" s="257" t="s">
        <v>165</v>
      </c>
      <c r="H331" s="245">
        <v>42736</v>
      </c>
      <c r="I331" s="245">
        <v>42916</v>
      </c>
    </row>
    <row r="332" spans="2:9" ht="75" x14ac:dyDescent="0.25">
      <c r="B332" s="247" t="s">
        <v>643</v>
      </c>
      <c r="C332" s="273">
        <v>1</v>
      </c>
      <c r="D332" s="645">
        <v>800</v>
      </c>
      <c r="E332" s="646"/>
      <c r="F332" s="647"/>
      <c r="G332" s="274" t="s">
        <v>182</v>
      </c>
      <c r="H332" s="245">
        <v>42736</v>
      </c>
      <c r="I332" s="245">
        <v>42916</v>
      </c>
    </row>
    <row r="333" spans="2:9" ht="75" x14ac:dyDescent="0.25">
      <c r="B333" s="247" t="s">
        <v>643</v>
      </c>
      <c r="C333" s="273">
        <v>1</v>
      </c>
      <c r="D333" s="645">
        <v>800</v>
      </c>
      <c r="E333" s="646"/>
      <c r="F333" s="647"/>
      <c r="G333" s="257" t="s">
        <v>183</v>
      </c>
      <c r="H333" s="245">
        <v>42736</v>
      </c>
      <c r="I333" s="245">
        <v>42916</v>
      </c>
    </row>
    <row r="334" spans="2:9" ht="75" x14ac:dyDescent="0.25">
      <c r="B334" s="247" t="s">
        <v>643</v>
      </c>
      <c r="C334" s="273">
        <v>1</v>
      </c>
      <c r="D334" s="645">
        <v>800</v>
      </c>
      <c r="E334" s="646"/>
      <c r="F334" s="647"/>
      <c r="G334" s="257" t="s">
        <v>161</v>
      </c>
      <c r="H334" s="245">
        <v>42736</v>
      </c>
      <c r="I334" s="245">
        <v>42916</v>
      </c>
    </row>
    <row r="335" spans="2:9" ht="75" x14ac:dyDescent="0.25">
      <c r="B335" s="247" t="s">
        <v>643</v>
      </c>
      <c r="C335" s="273">
        <v>1</v>
      </c>
      <c r="D335" s="645">
        <v>800</v>
      </c>
      <c r="E335" s="646"/>
      <c r="F335" s="647"/>
      <c r="G335" s="257" t="s">
        <v>644</v>
      </c>
      <c r="H335" s="245">
        <v>42736</v>
      </c>
      <c r="I335" s="245">
        <v>42916</v>
      </c>
    </row>
    <row r="336" spans="2:9" ht="75" x14ac:dyDescent="0.25">
      <c r="B336" s="247" t="s">
        <v>643</v>
      </c>
      <c r="C336" s="273">
        <v>1</v>
      </c>
      <c r="D336" s="645">
        <v>800</v>
      </c>
      <c r="E336" s="646"/>
      <c r="F336" s="647"/>
      <c r="G336" s="257" t="s">
        <v>157</v>
      </c>
      <c r="H336" s="245">
        <v>42736</v>
      </c>
      <c r="I336" s="245">
        <v>42916</v>
      </c>
    </row>
    <row r="337" spans="2:9" ht="75" x14ac:dyDescent="0.25">
      <c r="B337" s="247" t="s">
        <v>643</v>
      </c>
      <c r="C337" s="273">
        <v>1</v>
      </c>
      <c r="D337" s="645">
        <v>800</v>
      </c>
      <c r="E337" s="646"/>
      <c r="F337" s="647"/>
      <c r="G337" s="257" t="s">
        <v>159</v>
      </c>
      <c r="H337" s="245">
        <v>42736</v>
      </c>
      <c r="I337" s="245">
        <v>42916</v>
      </c>
    </row>
    <row r="338" spans="2:9" ht="75" x14ac:dyDescent="0.25">
      <c r="B338" s="247" t="s">
        <v>643</v>
      </c>
      <c r="C338" s="273">
        <v>1</v>
      </c>
      <c r="D338" s="645">
        <v>800</v>
      </c>
      <c r="E338" s="646"/>
      <c r="F338" s="647"/>
      <c r="G338" s="257" t="s">
        <v>154</v>
      </c>
      <c r="H338" s="245">
        <v>42736</v>
      </c>
      <c r="I338" s="245">
        <v>42916</v>
      </c>
    </row>
    <row r="339" spans="2:9" ht="75" x14ac:dyDescent="0.25">
      <c r="B339" s="247" t="s">
        <v>643</v>
      </c>
      <c r="C339" s="273">
        <v>1</v>
      </c>
      <c r="D339" s="645">
        <v>800</v>
      </c>
      <c r="E339" s="646"/>
      <c r="F339" s="647"/>
      <c r="G339" s="247" t="s">
        <v>155</v>
      </c>
      <c r="H339" s="245">
        <v>42736</v>
      </c>
      <c r="I339" s="245">
        <v>42916</v>
      </c>
    </row>
    <row r="340" spans="2:9" ht="75" x14ac:dyDescent="0.25">
      <c r="B340" s="247" t="s">
        <v>643</v>
      </c>
      <c r="C340" s="273">
        <v>1</v>
      </c>
      <c r="D340" s="645">
        <v>800</v>
      </c>
      <c r="E340" s="646"/>
      <c r="F340" s="647"/>
      <c r="G340" s="247" t="s">
        <v>156</v>
      </c>
      <c r="H340" s="245">
        <v>42736</v>
      </c>
      <c r="I340" s="245">
        <v>42916</v>
      </c>
    </row>
    <row r="341" spans="2:9" ht="75" x14ac:dyDescent="0.25">
      <c r="B341" s="247" t="s">
        <v>643</v>
      </c>
      <c r="C341" s="273">
        <v>1</v>
      </c>
      <c r="D341" s="645">
        <v>800</v>
      </c>
      <c r="E341" s="646"/>
      <c r="F341" s="647"/>
      <c r="G341" s="257" t="s">
        <v>642</v>
      </c>
      <c r="H341" s="245">
        <v>42736</v>
      </c>
      <c r="I341" s="245">
        <v>42916</v>
      </c>
    </row>
    <row r="342" spans="2:9" ht="75" x14ac:dyDescent="0.25">
      <c r="B342" s="253" t="s">
        <v>641</v>
      </c>
      <c r="C342" s="259">
        <v>1</v>
      </c>
      <c r="D342" s="656">
        <v>800</v>
      </c>
      <c r="E342" s="657"/>
      <c r="F342" s="658"/>
      <c r="G342" s="253" t="s">
        <v>145</v>
      </c>
      <c r="H342" s="245">
        <v>42736</v>
      </c>
      <c r="I342" s="245">
        <v>42916</v>
      </c>
    </row>
    <row r="343" spans="2:9" x14ac:dyDescent="0.25">
      <c r="B343" s="256" t="s">
        <v>640</v>
      </c>
      <c r="C343" s="251"/>
      <c r="D343" s="651"/>
      <c r="E343" s="652"/>
      <c r="F343" s="653"/>
      <c r="G343" s="272"/>
      <c r="H343" s="262"/>
      <c r="I343" s="248"/>
    </row>
    <row r="344" spans="2:9" ht="30" x14ac:dyDescent="0.25">
      <c r="B344" s="271" t="s">
        <v>23</v>
      </c>
      <c r="C344" s="259">
        <v>1</v>
      </c>
      <c r="D344" s="656">
        <v>900</v>
      </c>
      <c r="E344" s="657"/>
      <c r="F344" s="658"/>
      <c r="G344" s="253" t="s">
        <v>578</v>
      </c>
      <c r="H344" s="245">
        <v>42803</v>
      </c>
      <c r="I344" s="245">
        <v>42916</v>
      </c>
    </row>
    <row r="345" spans="2:9" ht="30" x14ac:dyDescent="0.25">
      <c r="B345" s="247" t="s">
        <v>32</v>
      </c>
      <c r="C345" s="246">
        <v>1</v>
      </c>
      <c r="D345" s="645">
        <v>2500</v>
      </c>
      <c r="E345" s="646"/>
      <c r="F345" s="647"/>
      <c r="G345" s="253" t="s">
        <v>639</v>
      </c>
      <c r="H345" s="245">
        <v>42736</v>
      </c>
      <c r="I345" s="245">
        <v>42916</v>
      </c>
    </row>
    <row r="346" spans="2:9" ht="45" x14ac:dyDescent="0.25">
      <c r="B346" s="265" t="s">
        <v>638</v>
      </c>
      <c r="C346" s="246">
        <v>1</v>
      </c>
      <c r="D346" s="648">
        <v>800</v>
      </c>
      <c r="E346" s="649"/>
      <c r="F346" s="650"/>
      <c r="G346" s="247" t="s">
        <v>462</v>
      </c>
      <c r="H346" s="245">
        <v>42790</v>
      </c>
      <c r="I346" s="245">
        <v>42916</v>
      </c>
    </row>
    <row r="347" spans="2:9" ht="45" x14ac:dyDescent="0.25">
      <c r="B347" s="265" t="s">
        <v>638</v>
      </c>
      <c r="C347" s="261">
        <v>1</v>
      </c>
      <c r="D347" s="648">
        <v>800</v>
      </c>
      <c r="E347" s="649"/>
      <c r="F347" s="650"/>
      <c r="G347" s="257" t="s">
        <v>637</v>
      </c>
      <c r="H347" s="245">
        <v>42736</v>
      </c>
      <c r="I347" s="245">
        <v>42916</v>
      </c>
    </row>
    <row r="348" spans="2:9" ht="45" x14ac:dyDescent="0.25">
      <c r="B348" s="257" t="s">
        <v>636</v>
      </c>
      <c r="C348" s="261">
        <v>1</v>
      </c>
      <c r="D348" s="648">
        <v>625</v>
      </c>
      <c r="E348" s="649"/>
      <c r="F348" s="650"/>
      <c r="G348" s="257" t="s">
        <v>566</v>
      </c>
      <c r="H348" s="245">
        <v>42808</v>
      </c>
      <c r="I348" s="367">
        <v>42868</v>
      </c>
    </row>
    <row r="349" spans="2:9" ht="45" x14ac:dyDescent="0.25">
      <c r="B349" s="257" t="s">
        <v>636</v>
      </c>
      <c r="C349" s="261">
        <v>1</v>
      </c>
      <c r="D349" s="648">
        <v>625</v>
      </c>
      <c r="E349" s="649"/>
      <c r="F349" s="650"/>
      <c r="G349" s="257" t="s">
        <v>565</v>
      </c>
      <c r="H349" s="245">
        <v>42808</v>
      </c>
      <c r="I349" s="367">
        <v>42868</v>
      </c>
    </row>
    <row r="350" spans="2:9" ht="45" x14ac:dyDescent="0.25">
      <c r="B350" s="257" t="s">
        <v>636</v>
      </c>
      <c r="C350" s="261">
        <v>1</v>
      </c>
      <c r="D350" s="648">
        <v>800</v>
      </c>
      <c r="E350" s="649"/>
      <c r="F350" s="650"/>
      <c r="G350" s="257" t="s">
        <v>211</v>
      </c>
      <c r="H350" s="245">
        <v>42736</v>
      </c>
      <c r="I350" s="245">
        <v>42916</v>
      </c>
    </row>
    <row r="351" spans="2:9" ht="60" x14ac:dyDescent="0.25">
      <c r="B351" s="265" t="s">
        <v>635</v>
      </c>
      <c r="C351" s="246">
        <v>1</v>
      </c>
      <c r="D351" s="645">
        <v>1000</v>
      </c>
      <c r="E351" s="646"/>
      <c r="F351" s="647"/>
      <c r="G351" s="247" t="s">
        <v>186</v>
      </c>
      <c r="H351" s="245">
        <v>42736</v>
      </c>
      <c r="I351" s="245">
        <v>42916</v>
      </c>
    </row>
    <row r="352" spans="2:9" ht="60" x14ac:dyDescent="0.25">
      <c r="B352" s="265" t="s">
        <v>634</v>
      </c>
      <c r="C352" s="259">
        <v>1</v>
      </c>
      <c r="D352" s="656">
        <v>800</v>
      </c>
      <c r="E352" s="657"/>
      <c r="F352" s="658"/>
      <c r="G352" s="257" t="s">
        <v>141</v>
      </c>
      <c r="H352" s="245">
        <v>42736</v>
      </c>
      <c r="I352" s="245">
        <v>42916</v>
      </c>
    </row>
    <row r="353" spans="2:9" ht="45" x14ac:dyDescent="0.25">
      <c r="B353" s="264" t="s">
        <v>633</v>
      </c>
      <c r="C353" s="270">
        <v>1</v>
      </c>
      <c r="D353" s="661">
        <v>1000</v>
      </c>
      <c r="E353" s="662"/>
      <c r="F353" s="663"/>
      <c r="G353" s="257" t="s">
        <v>194</v>
      </c>
      <c r="H353" s="245">
        <v>42736</v>
      </c>
      <c r="I353" s="245">
        <v>42916</v>
      </c>
    </row>
    <row r="354" spans="2:9" ht="30" x14ac:dyDescent="0.25">
      <c r="B354" s="264" t="s">
        <v>48</v>
      </c>
      <c r="C354" s="259">
        <v>1</v>
      </c>
      <c r="D354" s="661">
        <v>1250</v>
      </c>
      <c r="E354" s="662"/>
      <c r="F354" s="663"/>
      <c r="G354" s="257" t="s">
        <v>193</v>
      </c>
      <c r="H354" s="245">
        <v>42736</v>
      </c>
      <c r="I354" s="245">
        <v>42916</v>
      </c>
    </row>
    <row r="355" spans="2:9" ht="30" x14ac:dyDescent="0.25">
      <c r="B355" s="264" t="s">
        <v>48</v>
      </c>
      <c r="C355" s="259">
        <v>1</v>
      </c>
      <c r="D355" s="661">
        <v>2500</v>
      </c>
      <c r="E355" s="662"/>
      <c r="F355" s="663"/>
      <c r="G355" s="257" t="s">
        <v>557</v>
      </c>
      <c r="H355" s="245">
        <v>42780</v>
      </c>
      <c r="I355" s="245">
        <v>42916</v>
      </c>
    </row>
    <row r="356" spans="2:9" ht="30" x14ac:dyDescent="0.25">
      <c r="B356" s="264" t="s">
        <v>48</v>
      </c>
      <c r="C356" s="259">
        <v>1</v>
      </c>
      <c r="D356" s="661">
        <v>1250</v>
      </c>
      <c r="E356" s="662"/>
      <c r="F356" s="663"/>
      <c r="G356" s="257" t="s">
        <v>632</v>
      </c>
      <c r="H356" s="245">
        <v>42780</v>
      </c>
      <c r="I356" s="245">
        <v>42916</v>
      </c>
    </row>
    <row r="357" spans="2:9" ht="30" x14ac:dyDescent="0.25">
      <c r="B357" s="269" t="s">
        <v>631</v>
      </c>
      <c r="C357" s="246">
        <v>1</v>
      </c>
      <c r="D357" s="648">
        <v>800</v>
      </c>
      <c r="E357" s="649"/>
      <c r="F357" s="650"/>
      <c r="G357" s="247" t="s">
        <v>461</v>
      </c>
      <c r="H357" s="245">
        <v>42790</v>
      </c>
      <c r="I357" s="245">
        <v>42916</v>
      </c>
    </row>
    <row r="358" spans="2:9" ht="30" x14ac:dyDescent="0.25">
      <c r="B358" s="268" t="s">
        <v>54</v>
      </c>
      <c r="C358" s="259">
        <v>1</v>
      </c>
      <c r="D358" s="661">
        <v>1875</v>
      </c>
      <c r="E358" s="662"/>
      <c r="F358" s="663"/>
      <c r="G358" s="257" t="s">
        <v>225</v>
      </c>
      <c r="H358" s="245">
        <v>42736</v>
      </c>
      <c r="I358" s="245">
        <v>42916</v>
      </c>
    </row>
    <row r="359" spans="2:9" ht="45" x14ac:dyDescent="0.25">
      <c r="B359" s="256" t="s">
        <v>630</v>
      </c>
      <c r="C359" s="251"/>
      <c r="D359" s="664"/>
      <c r="E359" s="665"/>
      <c r="F359" s="666"/>
      <c r="G359" s="267"/>
      <c r="H359" s="266"/>
      <c r="I359" s="248"/>
    </row>
    <row r="360" spans="2:9" ht="60" x14ac:dyDescent="0.25">
      <c r="B360" s="247" t="s">
        <v>628</v>
      </c>
      <c r="C360" s="246">
        <v>1</v>
      </c>
      <c r="D360" s="645">
        <v>1000</v>
      </c>
      <c r="E360" s="646"/>
      <c r="F360" s="647"/>
      <c r="G360" s="260" t="s">
        <v>214</v>
      </c>
      <c r="H360" s="245">
        <v>42736</v>
      </c>
      <c r="I360" s="245">
        <v>42916</v>
      </c>
    </row>
    <row r="361" spans="2:9" ht="60" x14ac:dyDescent="0.25">
      <c r="B361" s="247" t="s">
        <v>628</v>
      </c>
      <c r="C361" s="246">
        <v>1</v>
      </c>
      <c r="D361" s="645">
        <v>1000</v>
      </c>
      <c r="E361" s="646"/>
      <c r="F361" s="647"/>
      <c r="G361" s="242" t="s">
        <v>629</v>
      </c>
      <c r="H361" s="245">
        <v>42736</v>
      </c>
      <c r="I361" s="245">
        <v>42916</v>
      </c>
    </row>
    <row r="362" spans="2:9" ht="60" x14ac:dyDescent="0.25">
      <c r="B362" s="247" t="s">
        <v>628</v>
      </c>
      <c r="C362" s="246">
        <v>1</v>
      </c>
      <c r="D362" s="645">
        <v>1000</v>
      </c>
      <c r="E362" s="646"/>
      <c r="F362" s="647"/>
      <c r="G362" s="260" t="s">
        <v>187</v>
      </c>
      <c r="H362" s="245">
        <v>42736</v>
      </c>
      <c r="I362" s="245">
        <v>42916</v>
      </c>
    </row>
    <row r="363" spans="2:9" ht="60" x14ac:dyDescent="0.25">
      <c r="B363" s="247" t="s">
        <v>628</v>
      </c>
      <c r="C363" s="246">
        <v>1</v>
      </c>
      <c r="D363" s="645">
        <v>1000</v>
      </c>
      <c r="E363" s="646"/>
      <c r="F363" s="647"/>
      <c r="G363" s="257" t="s">
        <v>219</v>
      </c>
      <c r="H363" s="245">
        <v>42736</v>
      </c>
      <c r="I363" s="245">
        <v>42916</v>
      </c>
    </row>
    <row r="364" spans="2:9" ht="60" x14ac:dyDescent="0.25">
      <c r="B364" s="247" t="s">
        <v>628</v>
      </c>
      <c r="C364" s="246">
        <v>1</v>
      </c>
      <c r="D364" s="645">
        <v>800</v>
      </c>
      <c r="E364" s="646"/>
      <c r="F364" s="647"/>
      <c r="G364" s="260" t="s">
        <v>197</v>
      </c>
      <c r="H364" s="245">
        <v>42736</v>
      </c>
      <c r="I364" s="245">
        <v>42916</v>
      </c>
    </row>
    <row r="365" spans="2:9" ht="135" x14ac:dyDescent="0.25">
      <c r="B365" s="265" t="s">
        <v>627</v>
      </c>
      <c r="C365" s="246">
        <v>1</v>
      </c>
      <c r="D365" s="645">
        <v>1000</v>
      </c>
      <c r="E365" s="646"/>
      <c r="F365" s="647"/>
      <c r="G365" s="257" t="s">
        <v>626</v>
      </c>
      <c r="H365" s="245">
        <v>42736</v>
      </c>
      <c r="I365" s="245">
        <v>42916</v>
      </c>
    </row>
    <row r="366" spans="2:9" ht="90" x14ac:dyDescent="0.25">
      <c r="B366" s="264" t="s">
        <v>625</v>
      </c>
      <c r="C366" s="261">
        <v>1</v>
      </c>
      <c r="D366" s="648">
        <v>700</v>
      </c>
      <c r="E366" s="649"/>
      <c r="F366" s="650"/>
      <c r="G366" s="257" t="s">
        <v>624</v>
      </c>
      <c r="H366" s="245">
        <v>42736</v>
      </c>
      <c r="I366" s="245">
        <v>42916</v>
      </c>
    </row>
    <row r="367" spans="2:9" ht="105" x14ac:dyDescent="0.25">
      <c r="B367" s="247" t="s">
        <v>623</v>
      </c>
      <c r="C367" s="246">
        <v>1</v>
      </c>
      <c r="D367" s="645">
        <v>1000</v>
      </c>
      <c r="E367" s="646"/>
      <c r="F367" s="647"/>
      <c r="G367" s="242" t="s">
        <v>205</v>
      </c>
      <c r="H367" s="245">
        <v>42736</v>
      </c>
      <c r="I367" s="245">
        <v>42916</v>
      </c>
    </row>
    <row r="368" spans="2:9" ht="150" x14ac:dyDescent="0.25">
      <c r="B368" s="247" t="s">
        <v>622</v>
      </c>
      <c r="C368" s="246">
        <v>1</v>
      </c>
      <c r="D368" s="645">
        <v>1000</v>
      </c>
      <c r="E368" s="646"/>
      <c r="F368" s="647"/>
      <c r="G368" s="366" t="s">
        <v>212</v>
      </c>
      <c r="H368" s="245">
        <v>42736</v>
      </c>
      <c r="I368" s="245">
        <v>42916</v>
      </c>
    </row>
    <row r="369" spans="2:9" ht="90" x14ac:dyDescent="0.25">
      <c r="B369" s="247" t="s">
        <v>621</v>
      </c>
      <c r="C369" s="246">
        <v>1</v>
      </c>
      <c r="D369" s="645">
        <v>800</v>
      </c>
      <c r="E369" s="646"/>
      <c r="F369" s="647"/>
      <c r="G369" s="260" t="s">
        <v>188</v>
      </c>
      <c r="H369" s="245">
        <v>42736</v>
      </c>
      <c r="I369" s="245">
        <v>42916</v>
      </c>
    </row>
    <row r="370" spans="2:9" ht="60" x14ac:dyDescent="0.25">
      <c r="B370" s="247" t="s">
        <v>620</v>
      </c>
      <c r="C370" s="246">
        <v>1</v>
      </c>
      <c r="D370" s="645">
        <v>1000</v>
      </c>
      <c r="E370" s="646"/>
      <c r="F370" s="647"/>
      <c r="G370" s="260" t="s">
        <v>185</v>
      </c>
      <c r="H370" s="245">
        <v>42736</v>
      </c>
      <c r="I370" s="245">
        <v>42916</v>
      </c>
    </row>
    <row r="371" spans="2:9" ht="60" x14ac:dyDescent="0.25">
      <c r="B371" s="247" t="s">
        <v>620</v>
      </c>
      <c r="C371" s="246">
        <v>1</v>
      </c>
      <c r="D371" s="645">
        <v>1000</v>
      </c>
      <c r="E371" s="646"/>
      <c r="F371" s="647"/>
      <c r="G371" s="260" t="s">
        <v>791</v>
      </c>
      <c r="H371" s="245">
        <v>42736</v>
      </c>
      <c r="I371" s="245">
        <v>42916</v>
      </c>
    </row>
    <row r="372" spans="2:9" ht="60" x14ac:dyDescent="0.25">
      <c r="B372" s="247" t="s">
        <v>620</v>
      </c>
      <c r="C372" s="246">
        <v>1</v>
      </c>
      <c r="D372" s="645">
        <v>1000</v>
      </c>
      <c r="E372" s="646"/>
      <c r="F372" s="647"/>
      <c r="G372" s="260" t="s">
        <v>790</v>
      </c>
      <c r="H372" s="245">
        <v>42736</v>
      </c>
      <c r="I372" s="245">
        <v>42916</v>
      </c>
    </row>
    <row r="373" spans="2:9" ht="60" x14ac:dyDescent="0.25">
      <c r="B373" s="247" t="s">
        <v>620</v>
      </c>
      <c r="C373" s="259">
        <v>1</v>
      </c>
      <c r="D373" s="656">
        <v>800</v>
      </c>
      <c r="E373" s="657"/>
      <c r="F373" s="658"/>
      <c r="G373" s="260" t="s">
        <v>147</v>
      </c>
      <c r="H373" s="245">
        <v>42736</v>
      </c>
      <c r="I373" s="245">
        <v>42916</v>
      </c>
    </row>
    <row r="374" spans="2:9" ht="60" x14ac:dyDescent="0.25">
      <c r="B374" s="247" t="s">
        <v>620</v>
      </c>
      <c r="C374" s="259">
        <v>1</v>
      </c>
      <c r="D374" s="656">
        <v>800</v>
      </c>
      <c r="E374" s="657"/>
      <c r="F374" s="658"/>
      <c r="G374" s="260" t="s">
        <v>149</v>
      </c>
      <c r="H374" s="245">
        <v>42736</v>
      </c>
      <c r="I374" s="245">
        <v>42916</v>
      </c>
    </row>
    <row r="375" spans="2:9" ht="60" x14ac:dyDescent="0.25">
      <c r="B375" s="247" t="s">
        <v>620</v>
      </c>
      <c r="C375" s="259">
        <v>1</v>
      </c>
      <c r="D375" s="656">
        <v>800</v>
      </c>
      <c r="E375" s="657"/>
      <c r="F375" s="658"/>
      <c r="G375" s="260" t="s">
        <v>148</v>
      </c>
      <c r="H375" s="245">
        <v>42736</v>
      </c>
      <c r="I375" s="245">
        <v>42916</v>
      </c>
    </row>
    <row r="376" spans="2:9" ht="60" x14ac:dyDescent="0.25">
      <c r="B376" s="247" t="s">
        <v>620</v>
      </c>
      <c r="C376" s="259">
        <v>1</v>
      </c>
      <c r="D376" s="656">
        <v>800</v>
      </c>
      <c r="E376" s="657"/>
      <c r="F376" s="658"/>
      <c r="G376" s="260" t="s">
        <v>146</v>
      </c>
      <c r="H376" s="245">
        <v>42736</v>
      </c>
      <c r="I376" s="245">
        <v>42916</v>
      </c>
    </row>
    <row r="377" spans="2:9" ht="60" x14ac:dyDescent="0.25">
      <c r="B377" s="247" t="s">
        <v>620</v>
      </c>
      <c r="C377" s="259">
        <v>1</v>
      </c>
      <c r="D377" s="661">
        <v>1000</v>
      </c>
      <c r="E377" s="662"/>
      <c r="F377" s="663"/>
      <c r="G377" s="253" t="s">
        <v>619</v>
      </c>
      <c r="H377" s="245">
        <v>42736</v>
      </c>
      <c r="I377" s="245">
        <v>42916</v>
      </c>
    </row>
    <row r="378" spans="2:9" x14ac:dyDescent="0.25">
      <c r="B378" s="263" t="s">
        <v>618</v>
      </c>
      <c r="C378" s="251"/>
      <c r="D378" s="651"/>
      <c r="E378" s="652"/>
      <c r="F378" s="653"/>
      <c r="G378" s="255"/>
      <c r="H378" s="262"/>
      <c r="I378" s="248"/>
    </row>
    <row r="379" spans="2:9" ht="60" x14ac:dyDescent="0.25">
      <c r="B379" s="257" t="s">
        <v>615</v>
      </c>
      <c r="C379" s="259">
        <v>1</v>
      </c>
      <c r="D379" s="656">
        <v>337</v>
      </c>
      <c r="E379" s="657"/>
      <c r="F379" s="658"/>
      <c r="G379" s="258" t="s">
        <v>137</v>
      </c>
      <c r="H379" s="245">
        <v>42736</v>
      </c>
      <c r="I379" s="245">
        <v>42916</v>
      </c>
    </row>
    <row r="380" spans="2:9" ht="60" x14ac:dyDescent="0.25">
      <c r="B380" s="257" t="s">
        <v>615</v>
      </c>
      <c r="C380" s="261">
        <v>1</v>
      </c>
      <c r="D380" s="648">
        <v>337</v>
      </c>
      <c r="E380" s="649"/>
      <c r="F380" s="650"/>
      <c r="G380" s="260" t="s">
        <v>122</v>
      </c>
      <c r="H380" s="245">
        <v>42736</v>
      </c>
      <c r="I380" s="245">
        <v>42916</v>
      </c>
    </row>
    <row r="381" spans="2:9" ht="60" x14ac:dyDescent="0.25">
      <c r="B381" s="257" t="s">
        <v>615</v>
      </c>
      <c r="C381" s="259">
        <v>1</v>
      </c>
      <c r="D381" s="656">
        <v>337</v>
      </c>
      <c r="E381" s="657"/>
      <c r="F381" s="658"/>
      <c r="G381" s="258" t="s">
        <v>139</v>
      </c>
      <c r="H381" s="245">
        <v>42736</v>
      </c>
      <c r="I381" s="245">
        <v>42916</v>
      </c>
    </row>
    <row r="382" spans="2:9" ht="60" x14ac:dyDescent="0.25">
      <c r="B382" s="257" t="s">
        <v>615</v>
      </c>
      <c r="C382" s="259">
        <v>1</v>
      </c>
      <c r="D382" s="656">
        <v>337</v>
      </c>
      <c r="E382" s="657"/>
      <c r="F382" s="658"/>
      <c r="G382" s="258" t="s">
        <v>119</v>
      </c>
      <c r="H382" s="245">
        <v>42736</v>
      </c>
      <c r="I382" s="245">
        <v>42916</v>
      </c>
    </row>
    <row r="383" spans="2:9" ht="60" x14ac:dyDescent="0.25">
      <c r="B383" s="257" t="s">
        <v>615</v>
      </c>
      <c r="C383" s="259">
        <v>1</v>
      </c>
      <c r="D383" s="656">
        <v>337</v>
      </c>
      <c r="E383" s="657"/>
      <c r="F383" s="658"/>
      <c r="G383" s="258" t="s">
        <v>617</v>
      </c>
      <c r="H383" s="245">
        <v>42736</v>
      </c>
      <c r="I383" s="245">
        <v>42916</v>
      </c>
    </row>
    <row r="384" spans="2:9" ht="60" x14ac:dyDescent="0.25">
      <c r="B384" s="257" t="s">
        <v>615</v>
      </c>
      <c r="C384" s="259">
        <v>1</v>
      </c>
      <c r="D384" s="656">
        <v>337</v>
      </c>
      <c r="E384" s="657"/>
      <c r="F384" s="658"/>
      <c r="G384" s="258" t="s">
        <v>121</v>
      </c>
      <c r="H384" s="245">
        <v>42736</v>
      </c>
      <c r="I384" s="245">
        <v>42916</v>
      </c>
    </row>
    <row r="385" spans="2:9" ht="60" x14ac:dyDescent="0.25">
      <c r="B385" s="257" t="s">
        <v>615</v>
      </c>
      <c r="C385" s="259">
        <v>1</v>
      </c>
      <c r="D385" s="656">
        <v>337</v>
      </c>
      <c r="E385" s="657"/>
      <c r="F385" s="658"/>
      <c r="G385" s="258" t="s">
        <v>616</v>
      </c>
      <c r="H385" s="245">
        <v>42736</v>
      </c>
      <c r="I385" s="245">
        <v>42916</v>
      </c>
    </row>
    <row r="386" spans="2:9" ht="60" x14ac:dyDescent="0.25">
      <c r="B386" s="257" t="s">
        <v>615</v>
      </c>
      <c r="C386" s="259">
        <v>1</v>
      </c>
      <c r="D386" s="656">
        <v>337</v>
      </c>
      <c r="E386" s="657"/>
      <c r="F386" s="658"/>
      <c r="G386" s="258" t="s">
        <v>124</v>
      </c>
      <c r="H386" s="245">
        <v>42736</v>
      </c>
      <c r="I386" s="245">
        <v>42916</v>
      </c>
    </row>
    <row r="387" spans="2:9" ht="60" x14ac:dyDescent="0.25">
      <c r="B387" s="257" t="s">
        <v>615</v>
      </c>
      <c r="C387" s="259">
        <v>1</v>
      </c>
      <c r="D387" s="656">
        <v>337</v>
      </c>
      <c r="E387" s="657"/>
      <c r="F387" s="658"/>
      <c r="G387" s="258" t="s">
        <v>125</v>
      </c>
      <c r="H387" s="245">
        <v>42736</v>
      </c>
      <c r="I387" s="245">
        <v>42916</v>
      </c>
    </row>
    <row r="388" spans="2:9" ht="60" x14ac:dyDescent="0.25">
      <c r="B388" s="257" t="s">
        <v>615</v>
      </c>
      <c r="C388" s="259">
        <v>1</v>
      </c>
      <c r="D388" s="656">
        <v>337</v>
      </c>
      <c r="E388" s="657"/>
      <c r="F388" s="658"/>
      <c r="G388" s="258" t="s">
        <v>126</v>
      </c>
      <c r="H388" s="245">
        <v>42736</v>
      </c>
      <c r="I388" s="245">
        <v>42916</v>
      </c>
    </row>
    <row r="389" spans="2:9" ht="60" x14ac:dyDescent="0.25">
      <c r="B389" s="257" t="s">
        <v>615</v>
      </c>
      <c r="C389" s="259">
        <v>1</v>
      </c>
      <c r="D389" s="656">
        <v>337</v>
      </c>
      <c r="E389" s="657"/>
      <c r="F389" s="658"/>
      <c r="G389" s="258" t="s">
        <v>127</v>
      </c>
      <c r="H389" s="245">
        <v>42736</v>
      </c>
      <c r="I389" s="245">
        <v>42916</v>
      </c>
    </row>
    <row r="390" spans="2:9" ht="60" x14ac:dyDescent="0.25">
      <c r="B390" s="257" t="s">
        <v>615</v>
      </c>
      <c r="C390" s="259">
        <v>1</v>
      </c>
      <c r="D390" s="656">
        <v>337</v>
      </c>
      <c r="E390" s="657"/>
      <c r="F390" s="658"/>
      <c r="G390" s="258" t="s">
        <v>128</v>
      </c>
      <c r="H390" s="245">
        <v>42736</v>
      </c>
      <c r="I390" s="245">
        <v>42916</v>
      </c>
    </row>
    <row r="391" spans="2:9" ht="60" x14ac:dyDescent="0.25">
      <c r="B391" s="257" t="s">
        <v>615</v>
      </c>
      <c r="C391" s="259">
        <v>1</v>
      </c>
      <c r="D391" s="656">
        <v>337</v>
      </c>
      <c r="E391" s="657"/>
      <c r="F391" s="658"/>
      <c r="G391" s="258" t="s">
        <v>129</v>
      </c>
      <c r="H391" s="245">
        <v>42736</v>
      </c>
      <c r="I391" s="245">
        <v>42916</v>
      </c>
    </row>
    <row r="392" spans="2:9" ht="60" x14ac:dyDescent="0.25">
      <c r="B392" s="257" t="s">
        <v>615</v>
      </c>
      <c r="C392" s="259">
        <v>1</v>
      </c>
      <c r="D392" s="656">
        <v>337</v>
      </c>
      <c r="E392" s="657"/>
      <c r="F392" s="658"/>
      <c r="G392" s="258" t="s">
        <v>130</v>
      </c>
      <c r="H392" s="245">
        <v>42736</v>
      </c>
      <c r="I392" s="245">
        <v>42916</v>
      </c>
    </row>
    <row r="393" spans="2:9" ht="60" x14ac:dyDescent="0.25">
      <c r="B393" s="257" t="s">
        <v>615</v>
      </c>
      <c r="C393" s="259">
        <v>1</v>
      </c>
      <c r="D393" s="656">
        <v>337</v>
      </c>
      <c r="E393" s="657"/>
      <c r="F393" s="658"/>
      <c r="G393" s="258" t="s">
        <v>131</v>
      </c>
      <c r="H393" s="245">
        <v>42736</v>
      </c>
      <c r="I393" s="245">
        <v>42916</v>
      </c>
    </row>
    <row r="394" spans="2:9" ht="60" x14ac:dyDescent="0.25">
      <c r="B394" s="257" t="s">
        <v>615</v>
      </c>
      <c r="C394" s="259">
        <v>1</v>
      </c>
      <c r="D394" s="656">
        <v>337</v>
      </c>
      <c r="E394" s="657"/>
      <c r="F394" s="658"/>
      <c r="G394" s="258" t="s">
        <v>132</v>
      </c>
      <c r="H394" s="245">
        <v>42736</v>
      </c>
      <c r="I394" s="245">
        <v>42916</v>
      </c>
    </row>
    <row r="395" spans="2:9" ht="60" x14ac:dyDescent="0.25">
      <c r="B395" s="257" t="s">
        <v>615</v>
      </c>
      <c r="C395" s="259">
        <v>1</v>
      </c>
      <c r="D395" s="675">
        <v>415</v>
      </c>
      <c r="E395" s="676"/>
      <c r="F395" s="677"/>
      <c r="G395" s="258" t="s">
        <v>133</v>
      </c>
      <c r="H395" s="245">
        <v>42736</v>
      </c>
      <c r="I395" s="245">
        <v>42916</v>
      </c>
    </row>
    <row r="396" spans="2:9" ht="60" x14ac:dyDescent="0.25">
      <c r="B396" s="257" t="s">
        <v>615</v>
      </c>
      <c r="C396" s="259">
        <v>1</v>
      </c>
      <c r="D396" s="656">
        <v>337</v>
      </c>
      <c r="E396" s="657"/>
      <c r="F396" s="658"/>
      <c r="G396" s="258" t="s">
        <v>134</v>
      </c>
      <c r="H396" s="245">
        <v>42736</v>
      </c>
      <c r="I396" s="245">
        <v>42916</v>
      </c>
    </row>
    <row r="397" spans="2:9" ht="60" x14ac:dyDescent="0.25">
      <c r="B397" s="257" t="s">
        <v>615</v>
      </c>
      <c r="C397" s="259">
        <v>1</v>
      </c>
      <c r="D397" s="656">
        <v>337</v>
      </c>
      <c r="E397" s="657"/>
      <c r="F397" s="658"/>
      <c r="G397" s="258" t="s">
        <v>135</v>
      </c>
      <c r="H397" s="245">
        <v>42736</v>
      </c>
      <c r="I397" s="245">
        <v>42916</v>
      </c>
    </row>
    <row r="398" spans="2:9" ht="60" x14ac:dyDescent="0.25">
      <c r="B398" s="257" t="s">
        <v>615</v>
      </c>
      <c r="C398" s="259">
        <v>1</v>
      </c>
      <c r="D398" s="656">
        <v>337</v>
      </c>
      <c r="E398" s="657"/>
      <c r="F398" s="658"/>
      <c r="G398" s="258" t="s">
        <v>136</v>
      </c>
      <c r="H398" s="245">
        <v>42736</v>
      </c>
      <c r="I398" s="245">
        <v>42916</v>
      </c>
    </row>
    <row r="399" spans="2:9" ht="60" x14ac:dyDescent="0.25">
      <c r="B399" s="257" t="s">
        <v>615</v>
      </c>
      <c r="C399" s="259">
        <v>1</v>
      </c>
      <c r="D399" s="656">
        <v>337</v>
      </c>
      <c r="E399" s="657"/>
      <c r="F399" s="658"/>
      <c r="G399" s="258" t="s">
        <v>138</v>
      </c>
      <c r="H399" s="245">
        <v>42736</v>
      </c>
      <c r="I399" s="245">
        <v>42916</v>
      </c>
    </row>
    <row r="400" spans="2:9" x14ac:dyDescent="0.25">
      <c r="B400" s="365"/>
      <c r="C400" s="243">
        <f>SUM(C296:C399)</f>
        <v>100</v>
      </c>
      <c r="D400" s="679"/>
      <c r="E400" s="680"/>
      <c r="F400" s="681"/>
      <c r="G400" s="364"/>
      <c r="H400" s="363"/>
      <c r="I400" s="357"/>
    </row>
    <row r="401" spans="2:9" x14ac:dyDescent="0.25">
      <c r="B401" s="256" t="s">
        <v>94</v>
      </c>
      <c r="C401" s="251"/>
      <c r="D401" s="651"/>
      <c r="E401" s="652"/>
      <c r="F401" s="653"/>
      <c r="G401" s="255"/>
      <c r="H401" s="254"/>
      <c r="I401" s="248"/>
    </row>
    <row r="402" spans="2:9" ht="30" x14ac:dyDescent="0.25">
      <c r="B402" s="247" t="s">
        <v>614</v>
      </c>
      <c r="C402" s="246">
        <v>1</v>
      </c>
      <c r="D402" s="646">
        <v>1250</v>
      </c>
      <c r="E402" s="646"/>
      <c r="F402" s="647"/>
      <c r="G402" s="253" t="s">
        <v>93</v>
      </c>
      <c r="H402" s="245">
        <v>42763</v>
      </c>
      <c r="I402" s="245">
        <v>42916</v>
      </c>
    </row>
    <row r="403" spans="2:9" ht="30" x14ac:dyDescent="0.25">
      <c r="B403" s="247" t="s">
        <v>614</v>
      </c>
      <c r="C403" s="246">
        <v>1</v>
      </c>
      <c r="D403" s="646">
        <v>1250</v>
      </c>
      <c r="E403" s="646"/>
      <c r="F403" s="647"/>
      <c r="G403" s="253" t="s">
        <v>91</v>
      </c>
      <c r="H403" s="245">
        <v>42763</v>
      </c>
      <c r="I403" s="245">
        <v>42916</v>
      </c>
    </row>
    <row r="404" spans="2:9" ht="30" x14ac:dyDescent="0.25">
      <c r="B404" s="247" t="s">
        <v>614</v>
      </c>
      <c r="C404" s="246">
        <v>1</v>
      </c>
      <c r="D404" s="646">
        <v>1250</v>
      </c>
      <c r="E404" s="646"/>
      <c r="F404" s="647"/>
      <c r="G404" s="253" t="s">
        <v>92</v>
      </c>
      <c r="H404" s="245">
        <v>42763</v>
      </c>
      <c r="I404" s="245">
        <v>42916</v>
      </c>
    </row>
    <row r="405" spans="2:9" x14ac:dyDescent="0.25">
      <c r="B405" s="357"/>
      <c r="C405" s="243">
        <f>SUM(C402:C404)</f>
        <v>3</v>
      </c>
      <c r="D405" s="671"/>
      <c r="E405" s="672"/>
      <c r="F405" s="673"/>
      <c r="G405" s="362"/>
      <c r="H405" s="361"/>
      <c r="I405" s="357"/>
    </row>
    <row r="406" spans="2:9" ht="45" x14ac:dyDescent="0.25">
      <c r="B406" s="252" t="s">
        <v>78</v>
      </c>
      <c r="C406" s="251"/>
      <c r="D406" s="674"/>
      <c r="E406" s="674"/>
      <c r="F406" s="674"/>
      <c r="G406" s="250"/>
      <c r="H406" s="249"/>
      <c r="I406" s="248"/>
    </row>
    <row r="407" spans="2:9" ht="30" x14ac:dyDescent="0.25">
      <c r="B407" s="244" t="s">
        <v>78</v>
      </c>
      <c r="C407" s="246">
        <v>1</v>
      </c>
      <c r="D407" s="659">
        <v>1000</v>
      </c>
      <c r="E407" s="659"/>
      <c r="F407" s="659"/>
      <c r="G407" s="242" t="s">
        <v>613</v>
      </c>
      <c r="H407" s="245">
        <v>42736</v>
      </c>
      <c r="I407" s="245">
        <v>42916</v>
      </c>
    </row>
    <row r="408" spans="2:9" ht="30" x14ac:dyDescent="0.25">
      <c r="B408" s="244" t="s">
        <v>78</v>
      </c>
      <c r="C408" s="246">
        <v>1</v>
      </c>
      <c r="D408" s="659">
        <v>1000</v>
      </c>
      <c r="E408" s="659"/>
      <c r="F408" s="659"/>
      <c r="G408" s="242" t="s">
        <v>102</v>
      </c>
      <c r="H408" s="245">
        <v>42736</v>
      </c>
      <c r="I408" s="245">
        <v>42916</v>
      </c>
    </row>
    <row r="409" spans="2:9" ht="30" x14ac:dyDescent="0.25">
      <c r="B409" s="244" t="s">
        <v>78</v>
      </c>
      <c r="C409" s="246">
        <v>1</v>
      </c>
      <c r="D409" s="659">
        <v>1000</v>
      </c>
      <c r="E409" s="659"/>
      <c r="F409" s="659"/>
      <c r="G409" s="242" t="s">
        <v>103</v>
      </c>
      <c r="H409" s="245">
        <v>42736</v>
      </c>
      <c r="I409" s="245">
        <v>42916</v>
      </c>
    </row>
    <row r="410" spans="2:9" ht="30" x14ac:dyDescent="0.25">
      <c r="B410" s="244" t="s">
        <v>78</v>
      </c>
      <c r="C410" s="246">
        <v>1</v>
      </c>
      <c r="D410" s="659">
        <v>1000</v>
      </c>
      <c r="E410" s="659"/>
      <c r="F410" s="659"/>
      <c r="G410" s="242" t="s">
        <v>612</v>
      </c>
      <c r="H410" s="245">
        <v>42736</v>
      </c>
      <c r="I410" s="245">
        <v>42916</v>
      </c>
    </row>
    <row r="411" spans="2:9" ht="30" x14ac:dyDescent="0.25">
      <c r="B411" s="244" t="s">
        <v>78</v>
      </c>
      <c r="C411" s="246">
        <v>1</v>
      </c>
      <c r="D411" s="659">
        <v>1000</v>
      </c>
      <c r="E411" s="659"/>
      <c r="F411" s="659"/>
      <c r="G411" s="242" t="s">
        <v>97</v>
      </c>
      <c r="H411" s="245">
        <v>42736</v>
      </c>
      <c r="I411" s="245">
        <v>42916</v>
      </c>
    </row>
    <row r="412" spans="2:9" ht="30" x14ac:dyDescent="0.25">
      <c r="B412" s="244" t="s">
        <v>78</v>
      </c>
      <c r="C412" s="246">
        <v>1</v>
      </c>
      <c r="D412" s="659">
        <v>1000</v>
      </c>
      <c r="E412" s="659"/>
      <c r="F412" s="659"/>
      <c r="G412" s="242" t="s">
        <v>105</v>
      </c>
      <c r="H412" s="245">
        <v>42736</v>
      </c>
      <c r="I412" s="245">
        <v>42916</v>
      </c>
    </row>
    <row r="413" spans="2:9" ht="30" x14ac:dyDescent="0.25">
      <c r="B413" s="244" t="s">
        <v>78</v>
      </c>
      <c r="C413" s="246">
        <v>1</v>
      </c>
      <c r="D413" s="659">
        <v>1000</v>
      </c>
      <c r="E413" s="659"/>
      <c r="F413" s="659"/>
      <c r="G413" s="242" t="s">
        <v>611</v>
      </c>
      <c r="H413" s="245">
        <v>42736</v>
      </c>
      <c r="I413" s="245">
        <v>42916</v>
      </c>
    </row>
    <row r="414" spans="2:9" ht="30" x14ac:dyDescent="0.25">
      <c r="B414" s="244" t="s">
        <v>78</v>
      </c>
      <c r="C414" s="246">
        <v>1</v>
      </c>
      <c r="D414" s="659">
        <v>1000</v>
      </c>
      <c r="E414" s="659"/>
      <c r="F414" s="659"/>
      <c r="G414" s="242" t="s">
        <v>96</v>
      </c>
      <c r="H414" s="245">
        <v>42736</v>
      </c>
      <c r="I414" s="245">
        <v>42916</v>
      </c>
    </row>
    <row r="415" spans="2:9" ht="30" x14ac:dyDescent="0.25">
      <c r="B415" s="244" t="s">
        <v>78</v>
      </c>
      <c r="C415" s="246">
        <v>1</v>
      </c>
      <c r="D415" s="659">
        <v>1000</v>
      </c>
      <c r="E415" s="659"/>
      <c r="F415" s="659"/>
      <c r="G415" s="242" t="s">
        <v>610</v>
      </c>
      <c r="H415" s="245">
        <v>42736</v>
      </c>
      <c r="I415" s="245">
        <v>42916</v>
      </c>
    </row>
    <row r="416" spans="2:9" ht="30" x14ac:dyDescent="0.25">
      <c r="B416" s="244" t="s">
        <v>78</v>
      </c>
      <c r="C416" s="246">
        <v>1</v>
      </c>
      <c r="D416" s="659">
        <v>1000</v>
      </c>
      <c r="E416" s="659"/>
      <c r="F416" s="659"/>
      <c r="G416" s="242" t="s">
        <v>109</v>
      </c>
      <c r="H416" s="245">
        <v>42736</v>
      </c>
      <c r="I416" s="245">
        <v>42916</v>
      </c>
    </row>
    <row r="417" spans="2:9" ht="30" x14ac:dyDescent="0.25">
      <c r="B417" s="244" t="s">
        <v>78</v>
      </c>
      <c r="C417" s="246">
        <v>1</v>
      </c>
      <c r="D417" s="648">
        <v>1000</v>
      </c>
      <c r="E417" s="649"/>
      <c r="F417" s="650"/>
      <c r="G417" s="242" t="s">
        <v>111</v>
      </c>
      <c r="H417" s="245">
        <v>42736</v>
      </c>
      <c r="I417" s="245">
        <v>42916</v>
      </c>
    </row>
    <row r="418" spans="2:9" ht="30" x14ac:dyDescent="0.25">
      <c r="B418" s="244" t="s">
        <v>78</v>
      </c>
      <c r="C418" s="246">
        <v>1</v>
      </c>
      <c r="D418" s="648">
        <v>1000</v>
      </c>
      <c r="E418" s="649"/>
      <c r="F418" s="650"/>
      <c r="G418" s="242" t="s">
        <v>110</v>
      </c>
      <c r="H418" s="245">
        <v>42736</v>
      </c>
      <c r="I418" s="245">
        <v>42916</v>
      </c>
    </row>
    <row r="419" spans="2:9" ht="30" x14ac:dyDescent="0.25">
      <c r="B419" s="244" t="s">
        <v>78</v>
      </c>
      <c r="C419" s="246">
        <v>1</v>
      </c>
      <c r="D419" s="648">
        <v>1000</v>
      </c>
      <c r="E419" s="649"/>
      <c r="F419" s="650"/>
      <c r="G419" s="242" t="s">
        <v>117</v>
      </c>
      <c r="H419" s="245">
        <v>42736</v>
      </c>
      <c r="I419" s="245">
        <v>42916</v>
      </c>
    </row>
    <row r="420" spans="2:9" ht="30" x14ac:dyDescent="0.25">
      <c r="B420" s="244" t="s">
        <v>78</v>
      </c>
      <c r="C420" s="246">
        <v>1</v>
      </c>
      <c r="D420" s="648">
        <v>1000</v>
      </c>
      <c r="E420" s="649"/>
      <c r="F420" s="650"/>
      <c r="G420" s="242" t="s">
        <v>95</v>
      </c>
      <c r="H420" s="245">
        <v>42736</v>
      </c>
      <c r="I420" s="245">
        <v>42916</v>
      </c>
    </row>
    <row r="421" spans="2:9" ht="30" x14ac:dyDescent="0.25">
      <c r="B421" s="244" t="s">
        <v>78</v>
      </c>
      <c r="C421" s="246">
        <v>1</v>
      </c>
      <c r="D421" s="648">
        <v>1000</v>
      </c>
      <c r="E421" s="649"/>
      <c r="F421" s="650"/>
      <c r="G421" s="242" t="s">
        <v>116</v>
      </c>
      <c r="H421" s="245">
        <v>42736</v>
      </c>
      <c r="I421" s="245">
        <v>42916</v>
      </c>
    </row>
    <row r="422" spans="2:9" ht="30" x14ac:dyDescent="0.25">
      <c r="B422" s="244" t="s">
        <v>78</v>
      </c>
      <c r="C422" s="246">
        <v>1</v>
      </c>
      <c r="D422" s="659">
        <v>1000</v>
      </c>
      <c r="E422" s="659"/>
      <c r="F422" s="659"/>
      <c r="G422" s="242" t="s">
        <v>115</v>
      </c>
      <c r="H422" s="245">
        <v>42736</v>
      </c>
      <c r="I422" s="245">
        <v>42916</v>
      </c>
    </row>
    <row r="423" spans="2:9" ht="30" x14ac:dyDescent="0.25">
      <c r="B423" s="244" t="s">
        <v>78</v>
      </c>
      <c r="C423" s="246">
        <v>1</v>
      </c>
      <c r="D423" s="648">
        <v>1000</v>
      </c>
      <c r="E423" s="649"/>
      <c r="F423" s="650"/>
      <c r="G423" s="242" t="s">
        <v>114</v>
      </c>
      <c r="H423" s="245">
        <v>42736</v>
      </c>
      <c r="I423" s="245">
        <v>42916</v>
      </c>
    </row>
    <row r="424" spans="2:9" ht="30" x14ac:dyDescent="0.25">
      <c r="B424" s="244" t="s">
        <v>78</v>
      </c>
      <c r="C424" s="246">
        <v>1</v>
      </c>
      <c r="D424" s="648">
        <v>1000</v>
      </c>
      <c r="E424" s="649"/>
      <c r="F424" s="650"/>
      <c r="G424" s="242" t="s">
        <v>113</v>
      </c>
      <c r="H424" s="245">
        <v>42736</v>
      </c>
      <c r="I424" s="245">
        <v>42916</v>
      </c>
    </row>
    <row r="425" spans="2:9" ht="30" x14ac:dyDescent="0.25">
      <c r="B425" s="244" t="s">
        <v>78</v>
      </c>
      <c r="C425" s="246">
        <v>1</v>
      </c>
      <c r="D425" s="648">
        <v>1000</v>
      </c>
      <c r="E425" s="649"/>
      <c r="F425" s="650"/>
      <c r="G425" s="242" t="s">
        <v>112</v>
      </c>
      <c r="H425" s="245">
        <v>42736</v>
      </c>
      <c r="I425" s="245">
        <v>42916</v>
      </c>
    </row>
    <row r="426" spans="2:9" ht="30" x14ac:dyDescent="0.25">
      <c r="B426" s="244" t="s">
        <v>78</v>
      </c>
      <c r="C426" s="246">
        <v>1</v>
      </c>
      <c r="D426" s="648">
        <v>1000</v>
      </c>
      <c r="E426" s="649"/>
      <c r="F426" s="650"/>
      <c r="G426" s="242" t="s">
        <v>100</v>
      </c>
      <c r="H426" s="245">
        <v>42736</v>
      </c>
      <c r="I426" s="245">
        <v>42916</v>
      </c>
    </row>
    <row r="427" spans="2:9" ht="30" x14ac:dyDescent="0.25">
      <c r="B427" s="244" t="s">
        <v>78</v>
      </c>
      <c r="C427" s="246">
        <v>1</v>
      </c>
      <c r="D427" s="648">
        <v>1000</v>
      </c>
      <c r="E427" s="649"/>
      <c r="F427" s="650"/>
      <c r="G427" s="242" t="s">
        <v>99</v>
      </c>
      <c r="H427" s="245">
        <v>42736</v>
      </c>
      <c r="I427" s="245">
        <v>42916</v>
      </c>
    </row>
    <row r="428" spans="2:9" ht="30" x14ac:dyDescent="0.25">
      <c r="B428" s="244" t="s">
        <v>78</v>
      </c>
      <c r="C428" s="246">
        <v>1</v>
      </c>
      <c r="D428" s="648">
        <v>1000</v>
      </c>
      <c r="E428" s="649"/>
      <c r="F428" s="650"/>
      <c r="G428" s="247" t="s">
        <v>561</v>
      </c>
      <c r="H428" s="245">
        <v>42768</v>
      </c>
      <c r="I428" s="245">
        <v>42916</v>
      </c>
    </row>
    <row r="429" spans="2:9" ht="30" x14ac:dyDescent="0.25">
      <c r="B429" s="244" t="s">
        <v>78</v>
      </c>
      <c r="C429" s="246">
        <v>1</v>
      </c>
      <c r="D429" s="648">
        <v>1000</v>
      </c>
      <c r="E429" s="649"/>
      <c r="F429" s="650"/>
      <c r="G429" s="247" t="s">
        <v>562</v>
      </c>
      <c r="H429" s="245">
        <v>42768</v>
      </c>
      <c r="I429" s="245">
        <v>42916</v>
      </c>
    </row>
    <row r="430" spans="2:9" ht="30" x14ac:dyDescent="0.25">
      <c r="B430" s="244" t="s">
        <v>78</v>
      </c>
      <c r="C430" s="246">
        <v>1</v>
      </c>
      <c r="D430" s="659">
        <v>1000</v>
      </c>
      <c r="E430" s="659"/>
      <c r="F430" s="659"/>
      <c r="G430" s="242" t="s">
        <v>609</v>
      </c>
      <c r="H430" s="245">
        <v>42768</v>
      </c>
      <c r="I430" s="245">
        <v>42916</v>
      </c>
    </row>
    <row r="431" spans="2:9" x14ac:dyDescent="0.25">
      <c r="B431" s="360"/>
      <c r="C431" s="243">
        <f>SUM(C407:C430)</f>
        <v>24</v>
      </c>
      <c r="D431" s="682"/>
      <c r="E431" s="682"/>
      <c r="F431" s="682"/>
      <c r="G431" s="359"/>
      <c r="H431" s="358"/>
      <c r="I431" s="357"/>
    </row>
    <row r="432" spans="2:9" x14ac:dyDescent="0.25">
      <c r="B432" s="307"/>
      <c r="C432" s="356">
        <f>C400+C405+C431</f>
        <v>127</v>
      </c>
      <c r="D432" s="678"/>
      <c r="E432" s="678"/>
      <c r="F432" s="678"/>
      <c r="G432" s="307"/>
      <c r="H432" s="353"/>
    </row>
    <row r="433" spans="2:8" x14ac:dyDescent="0.25">
      <c r="B433" s="307"/>
      <c r="C433" s="355"/>
      <c r="D433" s="355"/>
      <c r="E433" s="355"/>
      <c r="F433" s="354"/>
      <c r="G433" s="307"/>
      <c r="H433" s="353"/>
    </row>
  </sheetData>
  <autoFilter ref="A3:I432"/>
  <mergeCells count="140">
    <mergeCell ref="D432:F432"/>
    <mergeCell ref="D413:F413"/>
    <mergeCell ref="D414:F414"/>
    <mergeCell ref="D415:F415"/>
    <mergeCell ref="D416:F416"/>
    <mergeCell ref="D417:F417"/>
    <mergeCell ref="D420:F420"/>
    <mergeCell ref="D421:F421"/>
    <mergeCell ref="D399:F399"/>
    <mergeCell ref="D400:F400"/>
    <mergeCell ref="D402:F402"/>
    <mergeCell ref="D407:F407"/>
    <mergeCell ref="D408:F408"/>
    <mergeCell ref="D431:F431"/>
    <mergeCell ref="D430:F430"/>
    <mergeCell ref="D429:F429"/>
    <mergeCell ref="D428:F428"/>
    <mergeCell ref="D424:F424"/>
    <mergeCell ref="D425:F425"/>
    <mergeCell ref="D427:F427"/>
    <mergeCell ref="D418:F418"/>
    <mergeCell ref="D419:F419"/>
    <mergeCell ref="D426:F426"/>
    <mergeCell ref="D422:F422"/>
    <mergeCell ref="D387:F387"/>
    <mergeCell ref="D389:F389"/>
    <mergeCell ref="D390:F390"/>
    <mergeCell ref="D391:F391"/>
    <mergeCell ref="D388:F388"/>
    <mergeCell ref="D393:F393"/>
    <mergeCell ref="D411:F411"/>
    <mergeCell ref="D412:F412"/>
    <mergeCell ref="D410:F410"/>
    <mergeCell ref="D409:F409"/>
    <mergeCell ref="D394:F394"/>
    <mergeCell ref="D396:F396"/>
    <mergeCell ref="D397:F397"/>
    <mergeCell ref="D392:F392"/>
    <mergeCell ref="D398:F398"/>
    <mergeCell ref="D423:F423"/>
    <mergeCell ref="B294:G294"/>
    <mergeCell ref="D295:F295"/>
    <mergeCell ref="D296:F296"/>
    <mergeCell ref="D300:F300"/>
    <mergeCell ref="D305:F305"/>
    <mergeCell ref="D338:F338"/>
    <mergeCell ref="D339:F339"/>
    <mergeCell ref="D311:F311"/>
    <mergeCell ref="D312:F312"/>
    <mergeCell ref="D321:F321"/>
    <mergeCell ref="D322:F322"/>
    <mergeCell ref="D323:F323"/>
    <mergeCell ref="D317:F317"/>
    <mergeCell ref="D329:F329"/>
    <mergeCell ref="D403:F403"/>
    <mergeCell ref="D404:F404"/>
    <mergeCell ref="D405:F405"/>
    <mergeCell ref="D406:F406"/>
    <mergeCell ref="D401:F401"/>
    <mergeCell ref="D381:F381"/>
    <mergeCell ref="D378:F378"/>
    <mergeCell ref="D380:F380"/>
    <mergeCell ref="D395:F395"/>
    <mergeCell ref="D365:F365"/>
    <mergeCell ref="D364:F364"/>
    <mergeCell ref="D347:F347"/>
    <mergeCell ref="D359:F359"/>
    <mergeCell ref="D363:F363"/>
    <mergeCell ref="D348:F348"/>
    <mergeCell ref="D356:F356"/>
    <mergeCell ref="D358:F358"/>
    <mergeCell ref="D352:F352"/>
    <mergeCell ref="D353:F353"/>
    <mergeCell ref="D351:F351"/>
    <mergeCell ref="D355:F355"/>
    <mergeCell ref="D362:F362"/>
    <mergeCell ref="D361:F361"/>
    <mergeCell ref="D349:F349"/>
    <mergeCell ref="D354:F354"/>
    <mergeCell ref="D360:F360"/>
    <mergeCell ref="D385:F385"/>
    <mergeCell ref="D386:F386"/>
    <mergeCell ref="D320:F320"/>
    <mergeCell ref="D342:F342"/>
    <mergeCell ref="D366:F366"/>
    <mergeCell ref="D368:F368"/>
    <mergeCell ref="D325:F325"/>
    <mergeCell ref="D326:F326"/>
    <mergeCell ref="D384:F384"/>
    <mergeCell ref="D379:F379"/>
    <mergeCell ref="D376:F376"/>
    <mergeCell ref="D377:F377"/>
    <mergeCell ref="D375:F375"/>
    <mergeCell ref="D369:F369"/>
    <mergeCell ref="D370:F370"/>
    <mergeCell ref="D371:F371"/>
    <mergeCell ref="D372:F372"/>
    <mergeCell ref="D373:F373"/>
    <mergeCell ref="D374:F374"/>
    <mergeCell ref="D383:F383"/>
    <mergeCell ref="D382:F382"/>
    <mergeCell ref="D367:F367"/>
    <mergeCell ref="D333:F333"/>
    <mergeCell ref="D334:F334"/>
    <mergeCell ref="A1:I1"/>
    <mergeCell ref="D327:F327"/>
    <mergeCell ref="D328:F328"/>
    <mergeCell ref="D344:F344"/>
    <mergeCell ref="D297:F297"/>
    <mergeCell ref="D301:F301"/>
    <mergeCell ref="D302:F302"/>
    <mergeCell ref="D309:F309"/>
    <mergeCell ref="D306:F306"/>
    <mergeCell ref="D298:F298"/>
    <mergeCell ref="D299:F299"/>
    <mergeCell ref="D303:F303"/>
    <mergeCell ref="D319:F319"/>
    <mergeCell ref="D335:F335"/>
    <mergeCell ref="D336:F336"/>
    <mergeCell ref="D318:F318"/>
    <mergeCell ref="D313:F313"/>
    <mergeCell ref="D304:F304"/>
    <mergeCell ref="D307:F307"/>
    <mergeCell ref="D308:F308"/>
    <mergeCell ref="D310:F310"/>
    <mergeCell ref="D314:F314"/>
    <mergeCell ref="D315:F315"/>
    <mergeCell ref="D316:F316"/>
    <mergeCell ref="D341:F341"/>
    <mergeCell ref="D324:F324"/>
    <mergeCell ref="D337:F337"/>
    <mergeCell ref="D357:F357"/>
    <mergeCell ref="D343:F343"/>
    <mergeCell ref="D350:F350"/>
    <mergeCell ref="D332:F332"/>
    <mergeCell ref="D346:F346"/>
    <mergeCell ref="D345:F345"/>
    <mergeCell ref="D340:F340"/>
    <mergeCell ref="D330:F330"/>
    <mergeCell ref="D331:F331"/>
  </mergeCells>
  <pageMargins left="1" right="1" top="1" bottom="1" header="0.5" footer="0.5"/>
  <pageSetup orientation="landscape" horizontalDpi="4294967295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K10" sqref="K10"/>
    </sheetView>
  </sheetViews>
  <sheetFormatPr defaultRowHeight="15" x14ac:dyDescent="0.25"/>
  <cols>
    <col min="1" max="1" width="9.140625" customWidth="1"/>
  </cols>
  <sheetData>
    <row r="1" spans="1:10" ht="38.25" x14ac:dyDescent="0.25">
      <c r="A1" s="391" t="s">
        <v>4</v>
      </c>
      <c r="B1" s="390">
        <v>2000</v>
      </c>
      <c r="C1" s="390">
        <v>2200</v>
      </c>
      <c r="D1" s="390">
        <v>2500</v>
      </c>
      <c r="E1" s="390">
        <v>2800</v>
      </c>
      <c r="F1" s="390">
        <v>3300</v>
      </c>
      <c r="G1" s="390">
        <v>3800</v>
      </c>
      <c r="H1" s="390">
        <v>4400</v>
      </c>
      <c r="I1" s="429">
        <v>5000</v>
      </c>
      <c r="J1" s="390">
        <v>5600</v>
      </c>
    </row>
    <row r="2" spans="1:10" ht="76.5" x14ac:dyDescent="0.25">
      <c r="A2" s="391" t="s">
        <v>5</v>
      </c>
      <c r="B2" s="390">
        <v>1600</v>
      </c>
      <c r="C2" s="390">
        <v>1800</v>
      </c>
      <c r="D2" s="390">
        <v>2000</v>
      </c>
      <c r="E2" s="390">
        <v>2200</v>
      </c>
      <c r="F2" s="390">
        <v>2500</v>
      </c>
      <c r="G2" s="390">
        <v>2800</v>
      </c>
      <c r="H2" s="390">
        <v>3200</v>
      </c>
      <c r="I2" s="429">
        <v>3600</v>
      </c>
      <c r="J2" s="390">
        <v>4000</v>
      </c>
    </row>
    <row r="3" spans="1:10" ht="38.25" x14ac:dyDescent="0.25">
      <c r="A3" s="391" t="s">
        <v>7</v>
      </c>
      <c r="B3" s="390">
        <v>1400</v>
      </c>
      <c r="C3" s="390">
        <v>1600</v>
      </c>
      <c r="D3" s="390">
        <v>1800</v>
      </c>
      <c r="E3" s="390">
        <v>2000</v>
      </c>
      <c r="F3" s="390">
        <v>2200</v>
      </c>
      <c r="G3" s="390">
        <v>2500</v>
      </c>
      <c r="H3" s="390">
        <v>2800</v>
      </c>
      <c r="I3" s="429">
        <v>3100</v>
      </c>
      <c r="J3" s="390">
        <v>3500</v>
      </c>
    </row>
    <row r="4" spans="1:10" ht="76.5" x14ac:dyDescent="0.25">
      <c r="A4" s="391" t="s">
        <v>82</v>
      </c>
      <c r="B4" s="390">
        <v>1200</v>
      </c>
      <c r="C4" s="390">
        <v>1300</v>
      </c>
      <c r="D4" s="390">
        <v>1400</v>
      </c>
      <c r="E4" s="390">
        <v>1500</v>
      </c>
      <c r="F4" s="390">
        <v>1600</v>
      </c>
      <c r="G4" s="390">
        <v>1800</v>
      </c>
      <c r="H4" s="390">
        <v>2000</v>
      </c>
      <c r="I4" s="429">
        <v>2200</v>
      </c>
      <c r="J4" s="390">
        <v>2400</v>
      </c>
    </row>
    <row r="5" spans="1:10" ht="38.25" x14ac:dyDescent="0.25">
      <c r="A5" s="391" t="s">
        <v>8</v>
      </c>
      <c r="B5" s="390">
        <v>900</v>
      </c>
      <c r="C5" s="390">
        <v>1000</v>
      </c>
      <c r="D5" s="390">
        <v>1100</v>
      </c>
      <c r="E5" s="390">
        <v>1200</v>
      </c>
      <c r="F5" s="390">
        <v>1300</v>
      </c>
      <c r="G5" s="390">
        <v>1400</v>
      </c>
      <c r="H5" s="390">
        <v>1600</v>
      </c>
      <c r="I5" s="429">
        <v>1800</v>
      </c>
      <c r="J5" s="390">
        <v>2000</v>
      </c>
    </row>
    <row r="6" spans="1:10" ht="38.25" x14ac:dyDescent="0.25">
      <c r="A6" s="391" t="s">
        <v>9</v>
      </c>
      <c r="B6" s="390">
        <v>750</v>
      </c>
      <c r="C6" s="390">
        <v>800</v>
      </c>
      <c r="D6" s="390">
        <v>850</v>
      </c>
      <c r="E6" s="390">
        <v>900</v>
      </c>
      <c r="F6" s="390">
        <v>950</v>
      </c>
      <c r="G6" s="390">
        <v>1000</v>
      </c>
      <c r="H6" s="390">
        <v>1200</v>
      </c>
      <c r="I6" s="429">
        <v>1400</v>
      </c>
      <c r="J6" s="390">
        <v>1600</v>
      </c>
    </row>
    <row r="7" spans="1:10" ht="25.5" x14ac:dyDescent="0.25">
      <c r="A7" s="391" t="s">
        <v>10</v>
      </c>
      <c r="B7" s="390">
        <v>650</v>
      </c>
      <c r="C7" s="390">
        <v>700</v>
      </c>
      <c r="D7" s="390">
        <v>750</v>
      </c>
      <c r="E7" s="390">
        <v>800</v>
      </c>
      <c r="F7" s="390">
        <v>850</v>
      </c>
      <c r="G7" s="390">
        <v>900</v>
      </c>
      <c r="H7" s="390">
        <v>1000</v>
      </c>
      <c r="I7" s="429">
        <v>1150</v>
      </c>
      <c r="J7" s="390">
        <v>1300</v>
      </c>
    </row>
    <row r="8" spans="1:10" x14ac:dyDescent="0.25">
      <c r="A8" s="408" t="s">
        <v>607</v>
      </c>
      <c r="B8" s="390">
        <v>550</v>
      </c>
      <c r="C8" s="390">
        <v>600</v>
      </c>
      <c r="D8" s="390">
        <v>650</v>
      </c>
      <c r="E8" s="390">
        <v>700</v>
      </c>
      <c r="F8" s="390">
        <v>750</v>
      </c>
      <c r="G8" s="390">
        <v>800</v>
      </c>
      <c r="H8" s="390">
        <v>850</v>
      </c>
      <c r="I8" s="429">
        <v>900</v>
      </c>
      <c r="J8" s="390">
        <v>1000</v>
      </c>
    </row>
    <row r="10" spans="1:10" ht="38.25" x14ac:dyDescent="0.25">
      <c r="A10" s="391" t="s">
        <v>4</v>
      </c>
      <c r="B10" s="390">
        <v>2000</v>
      </c>
      <c r="C10" s="390">
        <v>2200</v>
      </c>
      <c r="D10" s="390">
        <v>2500</v>
      </c>
      <c r="E10" s="390">
        <v>2800</v>
      </c>
      <c r="F10" s="390">
        <v>3300</v>
      </c>
      <c r="G10" s="390">
        <v>3800</v>
      </c>
      <c r="H10" s="390">
        <v>4400</v>
      </c>
      <c r="I10" s="429">
        <v>5000</v>
      </c>
      <c r="J10" s="390">
        <v>5600</v>
      </c>
    </row>
    <row r="11" spans="1:10" ht="76.5" x14ac:dyDescent="0.25">
      <c r="A11" s="391" t="s">
        <v>5</v>
      </c>
      <c r="B11" s="390">
        <v>1600</v>
      </c>
      <c r="C11" s="390">
        <v>1800</v>
      </c>
      <c r="D11" s="390">
        <v>2000</v>
      </c>
      <c r="E11" s="390">
        <v>2200</v>
      </c>
      <c r="F11" s="390">
        <v>2500</v>
      </c>
      <c r="G11" s="390">
        <v>2800</v>
      </c>
      <c r="H11" s="390">
        <v>3200</v>
      </c>
      <c r="I11" s="429">
        <v>3600</v>
      </c>
      <c r="J11" s="390">
        <v>4000</v>
      </c>
    </row>
    <row r="12" spans="1:10" ht="38.25" x14ac:dyDescent="0.25">
      <c r="A12" s="391" t="s">
        <v>7</v>
      </c>
      <c r="B12" s="390">
        <v>1400</v>
      </c>
      <c r="C12" s="390">
        <v>1600</v>
      </c>
      <c r="D12" s="390">
        <v>1800</v>
      </c>
      <c r="E12" s="390">
        <v>2000</v>
      </c>
      <c r="F12" s="390">
        <v>2200</v>
      </c>
      <c r="G12" s="390">
        <v>2500</v>
      </c>
      <c r="H12" s="390">
        <v>2800</v>
      </c>
      <c r="I12" s="429">
        <v>3100</v>
      </c>
      <c r="J12" s="390">
        <v>3500</v>
      </c>
    </row>
    <row r="13" spans="1:10" ht="76.5" x14ac:dyDescent="0.25">
      <c r="A13" s="391" t="s">
        <v>82</v>
      </c>
      <c r="B13" s="390">
        <v>1200</v>
      </c>
      <c r="C13" s="390">
        <v>1300</v>
      </c>
      <c r="D13" s="390">
        <v>1400</v>
      </c>
      <c r="E13" s="390">
        <v>1500</v>
      </c>
      <c r="F13" s="390">
        <v>1600</v>
      </c>
      <c r="G13" s="390">
        <v>1800</v>
      </c>
      <c r="H13" s="390">
        <v>2000</v>
      </c>
      <c r="I13" s="429">
        <v>2200</v>
      </c>
      <c r="J13" s="390">
        <v>2400</v>
      </c>
    </row>
    <row r="14" spans="1:10" ht="38.25" x14ac:dyDescent="0.25">
      <c r="A14" s="391" t="s">
        <v>8</v>
      </c>
      <c r="B14" s="390">
        <v>900</v>
      </c>
      <c r="C14" s="390">
        <v>1000</v>
      </c>
      <c r="D14" s="390">
        <v>1100</v>
      </c>
      <c r="E14" s="390">
        <v>1200</v>
      </c>
      <c r="F14" s="390">
        <v>1300</v>
      </c>
      <c r="G14" s="390">
        <v>1400</v>
      </c>
      <c r="H14" s="390">
        <v>1600</v>
      </c>
      <c r="I14" s="429">
        <v>1800</v>
      </c>
      <c r="J14" s="390">
        <v>2000</v>
      </c>
    </row>
    <row r="15" spans="1:10" ht="38.25" x14ac:dyDescent="0.25">
      <c r="A15" s="391" t="s">
        <v>9</v>
      </c>
      <c r="B15" s="390">
        <v>750</v>
      </c>
      <c r="C15" s="390">
        <v>800</v>
      </c>
      <c r="D15" s="390">
        <v>850</v>
      </c>
      <c r="E15" s="390">
        <v>900</v>
      </c>
      <c r="F15" s="390">
        <v>950</v>
      </c>
      <c r="G15" s="390">
        <v>1000</v>
      </c>
      <c r="H15" s="390">
        <v>1200</v>
      </c>
      <c r="I15" s="429">
        <v>1400</v>
      </c>
      <c r="J15" s="390">
        <v>1600</v>
      </c>
    </row>
    <row r="16" spans="1:10" ht="25.5" x14ac:dyDescent="0.25">
      <c r="A16" s="391" t="s">
        <v>10</v>
      </c>
      <c r="B16" s="390">
        <v>650</v>
      </c>
      <c r="C16" s="390">
        <v>700</v>
      </c>
      <c r="D16" s="390">
        <v>750</v>
      </c>
      <c r="E16" s="390">
        <v>800</v>
      </c>
      <c r="F16" s="390">
        <v>850</v>
      </c>
      <c r="G16" s="390">
        <v>900</v>
      </c>
      <c r="H16" s="390">
        <v>1000</v>
      </c>
      <c r="I16" s="429">
        <v>1150</v>
      </c>
      <c r="J16" s="390">
        <v>1300</v>
      </c>
    </row>
    <row r="17" spans="1:10" x14ac:dyDescent="0.25">
      <c r="A17" s="408" t="s">
        <v>607</v>
      </c>
      <c r="B17" s="390">
        <v>550</v>
      </c>
      <c r="C17" s="390">
        <v>600</v>
      </c>
      <c r="D17" s="390">
        <v>650</v>
      </c>
      <c r="E17" s="390">
        <v>700</v>
      </c>
      <c r="F17" s="390">
        <v>750</v>
      </c>
      <c r="G17" s="390">
        <v>800</v>
      </c>
      <c r="H17" s="390">
        <v>850</v>
      </c>
      <c r="I17" s="429">
        <v>900</v>
      </c>
      <c r="J17" s="390">
        <v>1000</v>
      </c>
    </row>
  </sheetData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181"/>
  <sheetViews>
    <sheetView view="pageBreakPreview" topLeftCell="A82" zoomScale="60" zoomScaleNormal="100" workbookViewId="0">
      <selection activeCell="O192" sqref="O192"/>
    </sheetView>
  </sheetViews>
  <sheetFormatPr defaultRowHeight="15" x14ac:dyDescent="0.25"/>
  <cols>
    <col min="1" max="1" width="4.140625" style="50" customWidth="1"/>
    <col min="2" max="2" width="9.140625" style="50"/>
    <col min="3" max="3" width="46" style="50" customWidth="1"/>
    <col min="4" max="4" width="18.5703125" style="50" customWidth="1"/>
    <col min="5" max="5" width="22.42578125" style="50" customWidth="1"/>
    <col min="6" max="6" width="18.85546875" style="50" customWidth="1"/>
    <col min="7" max="7" width="15.140625" style="50" customWidth="1"/>
    <col min="8" max="8" width="18.28515625" style="50" customWidth="1"/>
    <col min="9" max="9" width="19.5703125" style="50" customWidth="1"/>
    <col min="10" max="10" width="15.5703125" style="50" customWidth="1"/>
    <col min="11" max="11" width="14.85546875" style="50" customWidth="1"/>
    <col min="12" max="12" width="21.42578125" style="50" customWidth="1"/>
    <col min="13" max="16384" width="9.140625" style="50"/>
  </cols>
  <sheetData>
    <row r="1" spans="2:12" ht="15.75" x14ac:dyDescent="0.25">
      <c r="B1" s="49"/>
      <c r="C1" s="49"/>
      <c r="D1" s="619"/>
      <c r="E1" s="619"/>
      <c r="F1" s="619"/>
    </row>
    <row r="2" spans="2:12" ht="68.25" customHeight="1" x14ac:dyDescent="0.25">
      <c r="B2" s="618" t="s">
        <v>76</v>
      </c>
      <c r="C2" s="618"/>
      <c r="D2" s="618"/>
      <c r="E2" s="618"/>
      <c r="F2" s="618"/>
    </row>
    <row r="3" spans="2:12" ht="15.75" thickBot="1" x14ac:dyDescent="0.3">
      <c r="B3" s="49"/>
      <c r="C3" s="49"/>
      <c r="D3" s="620" t="s">
        <v>83</v>
      </c>
      <c r="E3" s="620"/>
      <c r="F3" s="620"/>
      <c r="G3" s="620" t="s">
        <v>84</v>
      </c>
      <c r="H3" s="620"/>
      <c r="I3" s="620"/>
      <c r="J3" s="620" t="s">
        <v>70</v>
      </c>
      <c r="K3" s="620"/>
      <c r="L3" s="620"/>
    </row>
    <row r="4" spans="2:12" ht="90" x14ac:dyDescent="0.25">
      <c r="B4" s="42" t="s">
        <v>0</v>
      </c>
      <c r="C4" s="62" t="s">
        <v>1</v>
      </c>
      <c r="D4" s="42" t="s">
        <v>20</v>
      </c>
      <c r="E4" s="43" t="s">
        <v>21</v>
      </c>
      <c r="F4" s="44" t="s">
        <v>2</v>
      </c>
      <c r="G4" s="42" t="s">
        <v>20</v>
      </c>
      <c r="H4" s="43" t="s">
        <v>21</v>
      </c>
      <c r="I4" s="44" t="s">
        <v>2</v>
      </c>
      <c r="J4" s="42" t="s">
        <v>20</v>
      </c>
      <c r="K4" s="43" t="s">
        <v>21</v>
      </c>
      <c r="L4" s="44" t="s">
        <v>2</v>
      </c>
    </row>
    <row r="5" spans="2:12" ht="18" x14ac:dyDescent="0.25">
      <c r="B5" s="45"/>
      <c r="C5" s="63" t="s">
        <v>22</v>
      </c>
      <c r="D5" s="72">
        <f t="shared" ref="D5:I5" si="0">SUM(D6:D8)</f>
        <v>5</v>
      </c>
      <c r="E5" s="46"/>
      <c r="F5" s="47">
        <f t="shared" si="0"/>
        <v>14650</v>
      </c>
      <c r="G5" s="72">
        <f t="shared" si="0"/>
        <v>5</v>
      </c>
      <c r="H5" s="46">
        <f t="shared" si="0"/>
        <v>9210</v>
      </c>
      <c r="I5" s="47">
        <f t="shared" si="0"/>
        <v>14650</v>
      </c>
      <c r="J5" s="72">
        <f>G5-D5</f>
        <v>0</v>
      </c>
      <c r="K5" s="46">
        <f>H5-E5</f>
        <v>9210</v>
      </c>
      <c r="L5" s="47">
        <f>I5-F5</f>
        <v>0</v>
      </c>
    </row>
    <row r="6" spans="2:12" ht="18" x14ac:dyDescent="0.25">
      <c r="B6" s="12"/>
      <c r="C6" s="64" t="s">
        <v>13</v>
      </c>
      <c r="D6" s="73">
        <v>1</v>
      </c>
      <c r="E6" s="6">
        <v>3540</v>
      </c>
      <c r="F6" s="13">
        <f>D6*E6</f>
        <v>3540</v>
      </c>
      <c r="G6" s="73">
        <v>1</v>
      </c>
      <c r="H6" s="6">
        <v>3540</v>
      </c>
      <c r="I6" s="13">
        <f>G6*H6</f>
        <v>3540</v>
      </c>
      <c r="J6" s="73">
        <f t="shared" ref="J6:J69" si="1">G6-D6</f>
        <v>0</v>
      </c>
      <c r="K6" s="6">
        <f t="shared" ref="K6:K69" si="2">H6-E6</f>
        <v>0</v>
      </c>
      <c r="L6" s="13">
        <f t="shared" ref="L6:L69" si="3">I6-F6</f>
        <v>0</v>
      </c>
    </row>
    <row r="7" spans="2:12" ht="18" x14ac:dyDescent="0.25">
      <c r="B7" s="12"/>
      <c r="C7" s="64" t="s">
        <v>14</v>
      </c>
      <c r="D7" s="73">
        <v>1</v>
      </c>
      <c r="E7" s="6">
        <v>2950</v>
      </c>
      <c r="F7" s="13">
        <f>D7*E7</f>
        <v>2950</v>
      </c>
      <c r="G7" s="73">
        <v>1</v>
      </c>
      <c r="H7" s="6">
        <v>2950</v>
      </c>
      <c r="I7" s="13">
        <f>G7*H7</f>
        <v>2950</v>
      </c>
      <c r="J7" s="73">
        <f t="shared" si="1"/>
        <v>0</v>
      </c>
      <c r="K7" s="6">
        <f t="shared" si="2"/>
        <v>0</v>
      </c>
      <c r="L7" s="13">
        <f t="shared" si="3"/>
        <v>0</v>
      </c>
    </row>
    <row r="8" spans="2:12" ht="18" x14ac:dyDescent="0.25">
      <c r="B8" s="12"/>
      <c r="C8" s="64" t="s">
        <v>15</v>
      </c>
      <c r="D8" s="73">
        <v>3</v>
      </c>
      <c r="E8" s="6">
        <v>2720</v>
      </c>
      <c r="F8" s="13">
        <f>D8*E8</f>
        <v>8160</v>
      </c>
      <c r="G8" s="73">
        <v>3</v>
      </c>
      <c r="H8" s="6">
        <v>2720</v>
      </c>
      <c r="I8" s="13">
        <f>G8*H8</f>
        <v>8160</v>
      </c>
      <c r="J8" s="73">
        <f t="shared" si="1"/>
        <v>0</v>
      </c>
      <c r="K8" s="6">
        <f t="shared" si="2"/>
        <v>0</v>
      </c>
      <c r="L8" s="13">
        <f t="shared" si="3"/>
        <v>0</v>
      </c>
    </row>
    <row r="9" spans="2:12" ht="36" x14ac:dyDescent="0.25">
      <c r="B9" s="48" t="s">
        <v>3</v>
      </c>
      <c r="C9" s="63" t="s">
        <v>23</v>
      </c>
      <c r="D9" s="72">
        <f>D10+D11+D19</f>
        <v>19</v>
      </c>
      <c r="E9" s="52"/>
      <c r="F9" s="74">
        <f>F10+F11+F19</f>
        <v>19050</v>
      </c>
      <c r="G9" s="72">
        <f>G10+G11+G19</f>
        <v>16</v>
      </c>
      <c r="H9" s="52">
        <f>H10+H11+H19</f>
        <v>14950</v>
      </c>
      <c r="I9" s="74">
        <f>I10+I11+I19</f>
        <v>18450</v>
      </c>
      <c r="J9" s="72">
        <f t="shared" si="1"/>
        <v>-3</v>
      </c>
      <c r="K9" s="52">
        <f t="shared" si="2"/>
        <v>14950</v>
      </c>
      <c r="L9" s="74">
        <f t="shared" si="3"/>
        <v>-600</v>
      </c>
    </row>
    <row r="10" spans="2:12" ht="18" x14ac:dyDescent="0.25">
      <c r="B10" s="12"/>
      <c r="C10" s="64" t="s">
        <v>24</v>
      </c>
      <c r="D10" s="73">
        <v>1</v>
      </c>
      <c r="E10" s="6">
        <v>2150</v>
      </c>
      <c r="F10" s="13">
        <f>D10*E10</f>
        <v>2150</v>
      </c>
      <c r="G10" s="73">
        <v>1</v>
      </c>
      <c r="H10" s="6">
        <v>2150</v>
      </c>
      <c r="I10" s="13">
        <f>G10*H10</f>
        <v>2150</v>
      </c>
      <c r="J10" s="73">
        <f t="shared" si="1"/>
        <v>0</v>
      </c>
      <c r="K10" s="6">
        <f t="shared" si="2"/>
        <v>0</v>
      </c>
      <c r="L10" s="13">
        <f t="shared" si="3"/>
        <v>0</v>
      </c>
    </row>
    <row r="11" spans="2:12" ht="54" x14ac:dyDescent="0.25">
      <c r="B11" s="12"/>
      <c r="C11" s="65" t="s">
        <v>79</v>
      </c>
      <c r="D11" s="72">
        <f t="shared" ref="D11:I11" si="4">SUM(D12:D18)</f>
        <v>0</v>
      </c>
      <c r="E11" s="52">
        <f t="shared" si="4"/>
        <v>0</v>
      </c>
      <c r="F11" s="74">
        <f t="shared" si="4"/>
        <v>0</v>
      </c>
      <c r="G11" s="72">
        <f t="shared" si="4"/>
        <v>9</v>
      </c>
      <c r="H11" s="52">
        <f t="shared" si="4"/>
        <v>8000</v>
      </c>
      <c r="I11" s="74">
        <f t="shared" si="4"/>
        <v>9600</v>
      </c>
      <c r="J11" s="72">
        <f t="shared" si="1"/>
        <v>9</v>
      </c>
      <c r="K11" s="52">
        <f t="shared" si="2"/>
        <v>8000</v>
      </c>
      <c r="L11" s="74">
        <f t="shared" si="3"/>
        <v>9600</v>
      </c>
    </row>
    <row r="12" spans="2:12" ht="18" x14ac:dyDescent="0.25">
      <c r="B12" s="12"/>
      <c r="C12" s="64" t="s">
        <v>7</v>
      </c>
      <c r="D12" s="75">
        <v>0</v>
      </c>
      <c r="E12" s="53">
        <v>0</v>
      </c>
      <c r="F12" s="13">
        <f>E12*D12</f>
        <v>0</v>
      </c>
      <c r="G12" s="75">
        <v>1</v>
      </c>
      <c r="H12" s="53">
        <v>1600</v>
      </c>
      <c r="I12" s="13">
        <f>H12*G12</f>
        <v>1600</v>
      </c>
      <c r="J12" s="75">
        <f t="shared" si="1"/>
        <v>1</v>
      </c>
      <c r="K12" s="53">
        <f t="shared" si="2"/>
        <v>1600</v>
      </c>
      <c r="L12" s="13">
        <f t="shared" si="3"/>
        <v>1600</v>
      </c>
    </row>
    <row r="13" spans="2:12" ht="18" x14ac:dyDescent="0.25">
      <c r="B13" s="12"/>
      <c r="C13" s="64" t="s">
        <v>16</v>
      </c>
      <c r="D13" s="73">
        <v>0</v>
      </c>
      <c r="E13" s="53">
        <v>0</v>
      </c>
      <c r="F13" s="13">
        <f t="shared" ref="F13:F18" si="5">E13*D13</f>
        <v>0</v>
      </c>
      <c r="G13" s="73">
        <v>1</v>
      </c>
      <c r="H13" s="53">
        <v>1900</v>
      </c>
      <c r="I13" s="13">
        <f t="shared" ref="I13:I18" si="6">H13*G13</f>
        <v>1900</v>
      </c>
      <c r="J13" s="73">
        <f t="shared" si="1"/>
        <v>1</v>
      </c>
      <c r="K13" s="53">
        <f t="shared" si="2"/>
        <v>1900</v>
      </c>
      <c r="L13" s="13">
        <f t="shared" si="3"/>
        <v>1900</v>
      </c>
    </row>
    <row r="14" spans="2:12" ht="18" x14ac:dyDescent="0.25">
      <c r="B14" s="12"/>
      <c r="C14" s="64" t="s">
        <v>8</v>
      </c>
      <c r="D14" s="73">
        <v>0</v>
      </c>
      <c r="E14" s="53">
        <v>0</v>
      </c>
      <c r="F14" s="13">
        <f t="shared" si="5"/>
        <v>0</v>
      </c>
      <c r="G14" s="73">
        <v>1</v>
      </c>
      <c r="H14" s="53">
        <v>1000</v>
      </c>
      <c r="I14" s="13">
        <f t="shared" si="6"/>
        <v>1000</v>
      </c>
      <c r="J14" s="73">
        <f t="shared" si="1"/>
        <v>1</v>
      </c>
      <c r="K14" s="53">
        <f t="shared" si="2"/>
        <v>1000</v>
      </c>
      <c r="L14" s="13">
        <f t="shared" si="3"/>
        <v>1000</v>
      </c>
    </row>
    <row r="15" spans="2:12" ht="18" x14ac:dyDescent="0.25">
      <c r="B15" s="12"/>
      <c r="C15" s="64" t="s">
        <v>9</v>
      </c>
      <c r="D15" s="73">
        <v>0</v>
      </c>
      <c r="E15" s="53">
        <v>0</v>
      </c>
      <c r="F15" s="13">
        <f t="shared" si="5"/>
        <v>0</v>
      </c>
      <c r="G15" s="73">
        <v>1</v>
      </c>
      <c r="H15" s="53">
        <v>900</v>
      </c>
      <c r="I15" s="13">
        <f t="shared" si="6"/>
        <v>900</v>
      </c>
      <c r="J15" s="73">
        <f t="shared" si="1"/>
        <v>1</v>
      </c>
      <c r="K15" s="53">
        <f t="shared" si="2"/>
        <v>900</v>
      </c>
      <c r="L15" s="13">
        <f t="shared" si="3"/>
        <v>900</v>
      </c>
    </row>
    <row r="16" spans="2:12" ht="18" x14ac:dyDescent="0.25">
      <c r="B16" s="12"/>
      <c r="C16" s="64" t="s">
        <v>17</v>
      </c>
      <c r="D16" s="75">
        <v>0</v>
      </c>
      <c r="E16" s="53">
        <v>0</v>
      </c>
      <c r="F16" s="13">
        <f t="shared" si="5"/>
        <v>0</v>
      </c>
      <c r="G16" s="75">
        <v>1</v>
      </c>
      <c r="H16" s="53">
        <v>1000</v>
      </c>
      <c r="I16" s="13">
        <f t="shared" si="6"/>
        <v>1000</v>
      </c>
      <c r="J16" s="75">
        <f t="shared" si="1"/>
        <v>1</v>
      </c>
      <c r="K16" s="53">
        <f t="shared" si="2"/>
        <v>1000</v>
      </c>
      <c r="L16" s="13">
        <f t="shared" si="3"/>
        <v>1000</v>
      </c>
    </row>
    <row r="17" spans="2:12" ht="36" x14ac:dyDescent="0.25">
      <c r="B17" s="12"/>
      <c r="C17" s="64" t="s">
        <v>80</v>
      </c>
      <c r="D17" s="73">
        <v>0</v>
      </c>
      <c r="E17" s="53">
        <v>0</v>
      </c>
      <c r="F17" s="13">
        <f t="shared" si="5"/>
        <v>0</v>
      </c>
      <c r="G17" s="73">
        <v>1</v>
      </c>
      <c r="H17" s="53">
        <v>800</v>
      </c>
      <c r="I17" s="13">
        <f t="shared" si="6"/>
        <v>800</v>
      </c>
      <c r="J17" s="73">
        <f t="shared" si="1"/>
        <v>1</v>
      </c>
      <c r="K17" s="53">
        <f t="shared" si="2"/>
        <v>800</v>
      </c>
      <c r="L17" s="13">
        <f t="shared" si="3"/>
        <v>800</v>
      </c>
    </row>
    <row r="18" spans="2:12" ht="18" x14ac:dyDescent="0.25">
      <c r="B18" s="12"/>
      <c r="C18" s="64" t="s">
        <v>19</v>
      </c>
      <c r="D18" s="73">
        <v>0</v>
      </c>
      <c r="E18" s="53">
        <v>0</v>
      </c>
      <c r="F18" s="13">
        <f t="shared" si="5"/>
        <v>0</v>
      </c>
      <c r="G18" s="73">
        <v>3</v>
      </c>
      <c r="H18" s="53">
        <v>800</v>
      </c>
      <c r="I18" s="13">
        <f t="shared" si="6"/>
        <v>2400</v>
      </c>
      <c r="J18" s="73">
        <f t="shared" si="1"/>
        <v>3</v>
      </c>
      <c r="K18" s="53">
        <f t="shared" si="2"/>
        <v>800</v>
      </c>
      <c r="L18" s="13">
        <f t="shared" si="3"/>
        <v>2400</v>
      </c>
    </row>
    <row r="19" spans="2:12" ht="54" x14ac:dyDescent="0.25">
      <c r="B19" s="12"/>
      <c r="C19" s="65" t="s">
        <v>81</v>
      </c>
      <c r="D19" s="72">
        <f>SUM(D20:D30)</f>
        <v>18</v>
      </c>
      <c r="E19" s="52"/>
      <c r="F19" s="74">
        <f>SUM(F20:F30)</f>
        <v>16900</v>
      </c>
      <c r="G19" s="72">
        <f>SUM(G20:G30)</f>
        <v>6</v>
      </c>
      <c r="H19" s="52">
        <f>SUM(H20:H30)</f>
        <v>4800</v>
      </c>
      <c r="I19" s="74">
        <f>SUM(I20:I30)</f>
        <v>6700</v>
      </c>
      <c r="J19" s="72">
        <f t="shared" si="1"/>
        <v>-12</v>
      </c>
      <c r="K19" s="52">
        <f t="shared" si="2"/>
        <v>4800</v>
      </c>
      <c r="L19" s="74">
        <f t="shared" si="3"/>
        <v>-10200</v>
      </c>
    </row>
    <row r="20" spans="2:12" ht="18" x14ac:dyDescent="0.25">
      <c r="B20" s="12"/>
      <c r="C20" s="64" t="s">
        <v>7</v>
      </c>
      <c r="D20" s="73">
        <v>0</v>
      </c>
      <c r="E20" s="53">
        <v>0</v>
      </c>
      <c r="F20" s="76">
        <v>0</v>
      </c>
      <c r="G20" s="73">
        <v>1</v>
      </c>
      <c r="H20" s="53">
        <v>1600</v>
      </c>
      <c r="I20" s="76">
        <f>H20*G20</f>
        <v>1600</v>
      </c>
      <c r="J20" s="73">
        <f t="shared" si="1"/>
        <v>1</v>
      </c>
      <c r="K20" s="53">
        <f t="shared" si="2"/>
        <v>1600</v>
      </c>
      <c r="L20" s="76">
        <f t="shared" si="3"/>
        <v>1600</v>
      </c>
    </row>
    <row r="21" spans="2:12" ht="18" x14ac:dyDescent="0.25">
      <c r="B21" s="12"/>
      <c r="C21" s="64" t="s">
        <v>82</v>
      </c>
      <c r="D21" s="73">
        <v>0</v>
      </c>
      <c r="E21" s="53">
        <v>0</v>
      </c>
      <c r="F21" s="76">
        <v>0</v>
      </c>
      <c r="G21" s="73">
        <v>1</v>
      </c>
      <c r="H21" s="53">
        <v>1300</v>
      </c>
      <c r="I21" s="76">
        <f t="shared" ref="I21:I30" si="7">H21*G21</f>
        <v>1300</v>
      </c>
      <c r="J21" s="73">
        <f t="shared" si="1"/>
        <v>1</v>
      </c>
      <c r="K21" s="53">
        <f t="shared" si="2"/>
        <v>1300</v>
      </c>
      <c r="L21" s="76">
        <f t="shared" si="3"/>
        <v>1300</v>
      </c>
    </row>
    <row r="22" spans="2:12" ht="18" x14ac:dyDescent="0.25">
      <c r="B22" s="12"/>
      <c r="C22" s="64" t="s">
        <v>8</v>
      </c>
      <c r="D22" s="73">
        <v>0</v>
      </c>
      <c r="E22" s="53">
        <v>0</v>
      </c>
      <c r="F22" s="76">
        <v>0</v>
      </c>
      <c r="G22" s="73">
        <v>2</v>
      </c>
      <c r="H22" s="53">
        <v>1000</v>
      </c>
      <c r="I22" s="76">
        <f t="shared" si="7"/>
        <v>2000</v>
      </c>
      <c r="J22" s="73">
        <f t="shared" si="1"/>
        <v>2</v>
      </c>
      <c r="K22" s="53">
        <f t="shared" si="2"/>
        <v>1000</v>
      </c>
      <c r="L22" s="76">
        <f t="shared" si="3"/>
        <v>2000</v>
      </c>
    </row>
    <row r="23" spans="2:12" ht="18" x14ac:dyDescent="0.25">
      <c r="B23" s="12"/>
      <c r="C23" s="64" t="s">
        <v>9</v>
      </c>
      <c r="D23" s="73">
        <v>0</v>
      </c>
      <c r="E23" s="53">
        <v>0</v>
      </c>
      <c r="F23" s="76">
        <v>0</v>
      </c>
      <c r="G23" s="73">
        <v>2</v>
      </c>
      <c r="H23" s="53">
        <v>900</v>
      </c>
      <c r="I23" s="76">
        <f t="shared" si="7"/>
        <v>1800</v>
      </c>
      <c r="J23" s="73">
        <f t="shared" si="1"/>
        <v>2</v>
      </c>
      <c r="K23" s="53">
        <f t="shared" si="2"/>
        <v>900</v>
      </c>
      <c r="L23" s="76">
        <f t="shared" si="3"/>
        <v>1800</v>
      </c>
    </row>
    <row r="24" spans="2:12" ht="18" x14ac:dyDescent="0.25">
      <c r="B24" s="12"/>
      <c r="C24" s="66" t="s">
        <v>16</v>
      </c>
      <c r="D24" s="77">
        <v>1</v>
      </c>
      <c r="E24" s="56">
        <v>1900</v>
      </c>
      <c r="F24" s="57">
        <f t="shared" ref="F24:F30" si="8">D24*E24</f>
        <v>1900</v>
      </c>
      <c r="G24" s="77">
        <v>0</v>
      </c>
      <c r="H24" s="56">
        <f t="shared" ref="H24:H30" si="9">F24*G24</f>
        <v>0</v>
      </c>
      <c r="I24" s="57">
        <f t="shared" si="7"/>
        <v>0</v>
      </c>
      <c r="J24" s="77">
        <f t="shared" si="1"/>
        <v>-1</v>
      </c>
      <c r="K24" s="56">
        <f t="shared" si="2"/>
        <v>-1900</v>
      </c>
      <c r="L24" s="57">
        <f t="shared" si="3"/>
        <v>-1900</v>
      </c>
    </row>
    <row r="25" spans="2:12" ht="18" x14ac:dyDescent="0.25">
      <c r="B25" s="12"/>
      <c r="C25" s="66" t="s">
        <v>17</v>
      </c>
      <c r="D25" s="77">
        <v>1</v>
      </c>
      <c r="E25" s="56">
        <v>1000</v>
      </c>
      <c r="F25" s="57">
        <f t="shared" si="8"/>
        <v>1000</v>
      </c>
      <c r="G25" s="77">
        <v>0</v>
      </c>
      <c r="H25" s="56">
        <f t="shared" si="9"/>
        <v>0</v>
      </c>
      <c r="I25" s="57">
        <f t="shared" si="7"/>
        <v>0</v>
      </c>
      <c r="J25" s="77">
        <f t="shared" si="1"/>
        <v>-1</v>
      </c>
      <c r="K25" s="56">
        <f t="shared" si="2"/>
        <v>-1000</v>
      </c>
      <c r="L25" s="57">
        <f t="shared" si="3"/>
        <v>-1000</v>
      </c>
    </row>
    <row r="26" spans="2:12" ht="36" x14ac:dyDescent="0.25">
      <c r="B26" s="12"/>
      <c r="C26" s="66" t="s">
        <v>25</v>
      </c>
      <c r="D26" s="77">
        <v>1</v>
      </c>
      <c r="E26" s="56">
        <v>800</v>
      </c>
      <c r="F26" s="57">
        <f t="shared" si="8"/>
        <v>800</v>
      </c>
      <c r="G26" s="77">
        <v>0</v>
      </c>
      <c r="H26" s="56">
        <f t="shared" si="9"/>
        <v>0</v>
      </c>
      <c r="I26" s="57">
        <f t="shared" si="7"/>
        <v>0</v>
      </c>
      <c r="J26" s="77">
        <f t="shared" si="1"/>
        <v>-1</v>
      </c>
      <c r="K26" s="56">
        <f t="shared" si="2"/>
        <v>-800</v>
      </c>
      <c r="L26" s="57">
        <f t="shared" si="3"/>
        <v>-800</v>
      </c>
    </row>
    <row r="27" spans="2:12" ht="18" x14ac:dyDescent="0.25">
      <c r="B27" s="12"/>
      <c r="C27" s="66" t="s">
        <v>19</v>
      </c>
      <c r="D27" s="77">
        <v>3</v>
      </c>
      <c r="E27" s="56">
        <v>800</v>
      </c>
      <c r="F27" s="57">
        <f t="shared" si="8"/>
        <v>2400</v>
      </c>
      <c r="G27" s="77">
        <v>0</v>
      </c>
      <c r="H27" s="56">
        <f t="shared" si="9"/>
        <v>0</v>
      </c>
      <c r="I27" s="57">
        <f t="shared" si="7"/>
        <v>0</v>
      </c>
      <c r="J27" s="77">
        <f t="shared" si="1"/>
        <v>-3</v>
      </c>
      <c r="K27" s="56">
        <f t="shared" si="2"/>
        <v>-800</v>
      </c>
      <c r="L27" s="57">
        <f t="shared" si="3"/>
        <v>-2400</v>
      </c>
    </row>
    <row r="28" spans="2:12" ht="18" x14ac:dyDescent="0.25">
      <c r="B28" s="12"/>
      <c r="C28" s="66" t="s">
        <v>8</v>
      </c>
      <c r="D28" s="77">
        <f>2+1+1</f>
        <v>4</v>
      </c>
      <c r="E28" s="56">
        <v>1000</v>
      </c>
      <c r="F28" s="57">
        <f t="shared" si="8"/>
        <v>4000</v>
      </c>
      <c r="G28" s="77">
        <v>0</v>
      </c>
      <c r="H28" s="56">
        <f t="shared" si="9"/>
        <v>0</v>
      </c>
      <c r="I28" s="57">
        <f t="shared" si="7"/>
        <v>0</v>
      </c>
      <c r="J28" s="77">
        <f t="shared" si="1"/>
        <v>-4</v>
      </c>
      <c r="K28" s="56">
        <f t="shared" si="2"/>
        <v>-1000</v>
      </c>
      <c r="L28" s="57">
        <f t="shared" si="3"/>
        <v>-4000</v>
      </c>
    </row>
    <row r="29" spans="2:12" ht="18" x14ac:dyDescent="0.25">
      <c r="B29" s="12"/>
      <c r="C29" s="66" t="s">
        <v>9</v>
      </c>
      <c r="D29" s="77">
        <f>2-1+3</f>
        <v>4</v>
      </c>
      <c r="E29" s="56">
        <v>900</v>
      </c>
      <c r="F29" s="57">
        <f t="shared" si="8"/>
        <v>3600</v>
      </c>
      <c r="G29" s="77">
        <v>0</v>
      </c>
      <c r="H29" s="56">
        <f t="shared" si="9"/>
        <v>0</v>
      </c>
      <c r="I29" s="57">
        <f t="shared" si="7"/>
        <v>0</v>
      </c>
      <c r="J29" s="77">
        <f t="shared" si="1"/>
        <v>-4</v>
      </c>
      <c r="K29" s="56">
        <f t="shared" si="2"/>
        <v>-900</v>
      </c>
      <c r="L29" s="57">
        <f t="shared" si="3"/>
        <v>-3600</v>
      </c>
    </row>
    <row r="30" spans="2:12" ht="18" x14ac:dyDescent="0.25">
      <c r="B30" s="12"/>
      <c r="C30" s="66" t="s">
        <v>10</v>
      </c>
      <c r="D30" s="77">
        <f>3+1</f>
        <v>4</v>
      </c>
      <c r="E30" s="56">
        <v>800</v>
      </c>
      <c r="F30" s="57">
        <f t="shared" si="8"/>
        <v>3200</v>
      </c>
      <c r="G30" s="77">
        <v>0</v>
      </c>
      <c r="H30" s="56">
        <f t="shared" si="9"/>
        <v>0</v>
      </c>
      <c r="I30" s="57">
        <f t="shared" si="7"/>
        <v>0</v>
      </c>
      <c r="J30" s="77">
        <f t="shared" si="1"/>
        <v>-4</v>
      </c>
      <c r="K30" s="56">
        <f t="shared" si="2"/>
        <v>-800</v>
      </c>
      <c r="L30" s="57">
        <f t="shared" si="3"/>
        <v>-3200</v>
      </c>
    </row>
    <row r="31" spans="2:12" ht="36" x14ac:dyDescent="0.25">
      <c r="B31" s="48" t="s">
        <v>26</v>
      </c>
      <c r="C31" s="63" t="s">
        <v>61</v>
      </c>
      <c r="D31" s="72">
        <f>D32+D33+D37</f>
        <v>24</v>
      </c>
      <c r="E31" s="46"/>
      <c r="F31" s="47">
        <f>F32+F33+F37</f>
        <v>23350</v>
      </c>
      <c r="G31" s="72">
        <f>G32+G33+G37</f>
        <v>24</v>
      </c>
      <c r="H31" s="46"/>
      <c r="I31" s="47">
        <f>I32+I33+I37</f>
        <v>23350</v>
      </c>
      <c r="J31" s="72">
        <f t="shared" si="1"/>
        <v>0</v>
      </c>
      <c r="K31" s="46">
        <f t="shared" si="2"/>
        <v>0</v>
      </c>
      <c r="L31" s="47">
        <f t="shared" si="3"/>
        <v>0</v>
      </c>
    </row>
    <row r="32" spans="2:12" ht="18" x14ac:dyDescent="0.25">
      <c r="B32" s="12"/>
      <c r="C32" s="64" t="s">
        <v>4</v>
      </c>
      <c r="D32" s="75">
        <v>1</v>
      </c>
      <c r="E32" s="6">
        <v>2150</v>
      </c>
      <c r="F32" s="13">
        <f>D32*E32</f>
        <v>2150</v>
      </c>
      <c r="G32" s="75">
        <v>1</v>
      </c>
      <c r="H32" s="6">
        <v>2150</v>
      </c>
      <c r="I32" s="13">
        <f>G32*H32</f>
        <v>2150</v>
      </c>
      <c r="J32" s="75">
        <f t="shared" si="1"/>
        <v>0</v>
      </c>
      <c r="K32" s="6">
        <f t="shared" si="2"/>
        <v>0</v>
      </c>
      <c r="L32" s="13">
        <f t="shared" si="3"/>
        <v>0</v>
      </c>
    </row>
    <row r="33" spans="2:12" ht="36" x14ac:dyDescent="0.25">
      <c r="B33" s="12">
        <v>1</v>
      </c>
      <c r="C33" s="65" t="s">
        <v>62</v>
      </c>
      <c r="D33" s="78">
        <f>SUM(D34:D36)</f>
        <v>6</v>
      </c>
      <c r="E33" s="7"/>
      <c r="F33" s="14">
        <f>SUM(F34:F36)</f>
        <v>6200</v>
      </c>
      <c r="G33" s="78">
        <f>SUM(G34:G36)</f>
        <v>6</v>
      </c>
      <c r="H33" s="7"/>
      <c r="I33" s="14">
        <f>SUM(I34:I36)</f>
        <v>6200</v>
      </c>
      <c r="J33" s="78">
        <f t="shared" si="1"/>
        <v>0</v>
      </c>
      <c r="K33" s="7">
        <f t="shared" si="2"/>
        <v>0</v>
      </c>
      <c r="L33" s="14">
        <f t="shared" si="3"/>
        <v>0</v>
      </c>
    </row>
    <row r="34" spans="2:12" ht="18" x14ac:dyDescent="0.25">
      <c r="B34" s="12"/>
      <c r="C34" s="64" t="s">
        <v>7</v>
      </c>
      <c r="D34" s="73">
        <v>1</v>
      </c>
      <c r="E34" s="6">
        <v>1600</v>
      </c>
      <c r="F34" s="13">
        <v>1600</v>
      </c>
      <c r="G34" s="73">
        <v>1</v>
      </c>
      <c r="H34" s="6">
        <v>1600</v>
      </c>
      <c r="I34" s="13">
        <v>1600</v>
      </c>
      <c r="J34" s="73">
        <f t="shared" si="1"/>
        <v>0</v>
      </c>
      <c r="K34" s="6">
        <f t="shared" si="2"/>
        <v>0</v>
      </c>
      <c r="L34" s="13">
        <f t="shared" si="3"/>
        <v>0</v>
      </c>
    </row>
    <row r="35" spans="2:12" ht="18" x14ac:dyDescent="0.25">
      <c r="B35" s="12"/>
      <c r="C35" s="64" t="s">
        <v>8</v>
      </c>
      <c r="D35" s="73">
        <f>1+1+1</f>
        <v>3</v>
      </c>
      <c r="E35" s="6">
        <v>1000</v>
      </c>
      <c r="F35" s="13">
        <f>D35*E35</f>
        <v>3000</v>
      </c>
      <c r="G35" s="73">
        <f>1+1+1</f>
        <v>3</v>
      </c>
      <c r="H35" s="6">
        <v>1000</v>
      </c>
      <c r="I35" s="13">
        <f>G35*H35</f>
        <v>3000</v>
      </c>
      <c r="J35" s="73">
        <f t="shared" si="1"/>
        <v>0</v>
      </c>
      <c r="K35" s="6">
        <f t="shared" si="2"/>
        <v>0</v>
      </c>
      <c r="L35" s="13">
        <f t="shared" si="3"/>
        <v>0</v>
      </c>
    </row>
    <row r="36" spans="2:12" ht="18" x14ac:dyDescent="0.25">
      <c r="B36" s="12"/>
      <c r="C36" s="64" t="s">
        <v>72</v>
      </c>
      <c r="D36" s="73">
        <v>2</v>
      </c>
      <c r="E36" s="6">
        <v>800</v>
      </c>
      <c r="F36" s="13">
        <f>D36*E36</f>
        <v>1600</v>
      </c>
      <c r="G36" s="73">
        <v>2</v>
      </c>
      <c r="H36" s="6">
        <v>800</v>
      </c>
      <c r="I36" s="13">
        <f>G36*H36</f>
        <v>1600</v>
      </c>
      <c r="J36" s="73">
        <f t="shared" si="1"/>
        <v>0</v>
      </c>
      <c r="K36" s="6">
        <f t="shared" si="2"/>
        <v>0</v>
      </c>
      <c r="L36" s="13">
        <f t="shared" si="3"/>
        <v>0</v>
      </c>
    </row>
    <row r="37" spans="2:12" ht="54" x14ac:dyDescent="0.25">
      <c r="B37" s="12">
        <v>2</v>
      </c>
      <c r="C37" s="65" t="s">
        <v>63</v>
      </c>
      <c r="D37" s="79">
        <f>SUM(D38:D41)</f>
        <v>17</v>
      </c>
      <c r="E37" s="8"/>
      <c r="F37" s="15">
        <f>SUM(F38:F41)</f>
        <v>15000</v>
      </c>
      <c r="G37" s="79">
        <f>SUM(G38:G41)</f>
        <v>17</v>
      </c>
      <c r="H37" s="8"/>
      <c r="I37" s="15">
        <f>SUM(I38:I41)</f>
        <v>15000</v>
      </c>
      <c r="J37" s="79">
        <f t="shared" si="1"/>
        <v>0</v>
      </c>
      <c r="K37" s="8">
        <f t="shared" si="2"/>
        <v>0</v>
      </c>
      <c r="L37" s="15">
        <f t="shared" si="3"/>
        <v>0</v>
      </c>
    </row>
    <row r="38" spans="2:12" ht="18" x14ac:dyDescent="0.25">
      <c r="B38" s="12"/>
      <c r="C38" s="64" t="s">
        <v>7</v>
      </c>
      <c r="D38" s="75">
        <v>1</v>
      </c>
      <c r="E38" s="6">
        <v>1600</v>
      </c>
      <c r="F38" s="13">
        <v>1600</v>
      </c>
      <c r="G38" s="75">
        <v>1</v>
      </c>
      <c r="H38" s="6">
        <v>1600</v>
      </c>
      <c r="I38" s="13">
        <v>1600</v>
      </c>
      <c r="J38" s="75">
        <f t="shared" si="1"/>
        <v>0</v>
      </c>
      <c r="K38" s="6">
        <f t="shared" si="2"/>
        <v>0</v>
      </c>
      <c r="L38" s="13">
        <f t="shared" si="3"/>
        <v>0</v>
      </c>
    </row>
    <row r="39" spans="2:12" ht="18" x14ac:dyDescent="0.25">
      <c r="B39" s="12"/>
      <c r="C39" s="64" t="s">
        <v>8</v>
      </c>
      <c r="D39" s="73">
        <v>2</v>
      </c>
      <c r="E39" s="6">
        <v>1000</v>
      </c>
      <c r="F39" s="13">
        <f>D39*E39</f>
        <v>2000</v>
      </c>
      <c r="G39" s="73">
        <v>2</v>
      </c>
      <c r="H39" s="6">
        <v>1000</v>
      </c>
      <c r="I39" s="13">
        <f>G39*H39</f>
        <v>2000</v>
      </c>
      <c r="J39" s="73">
        <f t="shared" si="1"/>
        <v>0</v>
      </c>
      <c r="K39" s="6">
        <f t="shared" si="2"/>
        <v>0</v>
      </c>
      <c r="L39" s="13">
        <f t="shared" si="3"/>
        <v>0</v>
      </c>
    </row>
    <row r="40" spans="2:12" ht="18" x14ac:dyDescent="0.25">
      <c r="B40" s="12"/>
      <c r="C40" s="64" t="s">
        <v>9</v>
      </c>
      <c r="D40" s="73">
        <f>2-1+1</f>
        <v>2</v>
      </c>
      <c r="E40" s="6">
        <v>900</v>
      </c>
      <c r="F40" s="13">
        <f>D40*E40</f>
        <v>1800</v>
      </c>
      <c r="G40" s="73">
        <f>2-1+1</f>
        <v>2</v>
      </c>
      <c r="H40" s="6">
        <v>900</v>
      </c>
      <c r="I40" s="13">
        <f>G40*H40</f>
        <v>1800</v>
      </c>
      <c r="J40" s="73">
        <f t="shared" si="1"/>
        <v>0</v>
      </c>
      <c r="K40" s="6">
        <f t="shared" si="2"/>
        <v>0</v>
      </c>
      <c r="L40" s="13">
        <f t="shared" si="3"/>
        <v>0</v>
      </c>
    </row>
    <row r="41" spans="2:12" ht="18" x14ac:dyDescent="0.25">
      <c r="B41" s="12"/>
      <c r="C41" s="64" t="s">
        <v>10</v>
      </c>
      <c r="D41" s="73">
        <v>12</v>
      </c>
      <c r="E41" s="6">
        <v>800</v>
      </c>
      <c r="F41" s="13">
        <f>D41*E41</f>
        <v>9600</v>
      </c>
      <c r="G41" s="73">
        <v>12</v>
      </c>
      <c r="H41" s="6">
        <v>800</v>
      </c>
      <c r="I41" s="13">
        <f>G41*H41</f>
        <v>9600</v>
      </c>
      <c r="J41" s="73">
        <f t="shared" si="1"/>
        <v>0</v>
      </c>
      <c r="K41" s="6">
        <f t="shared" si="2"/>
        <v>0</v>
      </c>
      <c r="L41" s="13">
        <f t="shared" si="3"/>
        <v>0</v>
      </c>
    </row>
    <row r="42" spans="2:12" ht="18" x14ac:dyDescent="0.25">
      <c r="B42" s="48" t="s">
        <v>27</v>
      </c>
      <c r="C42" s="63" t="s">
        <v>28</v>
      </c>
      <c r="D42" s="72">
        <f>D43+D44+D45+D50</f>
        <v>14</v>
      </c>
      <c r="E42" s="46"/>
      <c r="F42" s="47">
        <f>F43+F44+F45+F50</f>
        <v>16200</v>
      </c>
      <c r="G42" s="72">
        <f>G43+G44+G45+G50</f>
        <v>14</v>
      </c>
      <c r="H42" s="46"/>
      <c r="I42" s="47">
        <f>I43+I44+I45+I50</f>
        <v>16200</v>
      </c>
      <c r="J42" s="72">
        <f t="shared" si="1"/>
        <v>0</v>
      </c>
      <c r="K42" s="46">
        <f t="shared" si="2"/>
        <v>0</v>
      </c>
      <c r="L42" s="47">
        <f t="shared" si="3"/>
        <v>0</v>
      </c>
    </row>
    <row r="43" spans="2:12" ht="18" x14ac:dyDescent="0.25">
      <c r="B43" s="12"/>
      <c r="C43" s="64" t="s">
        <v>4</v>
      </c>
      <c r="D43" s="73">
        <v>1</v>
      </c>
      <c r="E43" s="6">
        <v>2150</v>
      </c>
      <c r="F43" s="13">
        <f>D43*E43</f>
        <v>2150</v>
      </c>
      <c r="G43" s="73">
        <v>1</v>
      </c>
      <c r="H43" s="6">
        <v>2150</v>
      </c>
      <c r="I43" s="13">
        <f>G43*H43</f>
        <v>2150</v>
      </c>
      <c r="J43" s="73">
        <f t="shared" si="1"/>
        <v>0</v>
      </c>
      <c r="K43" s="6">
        <f t="shared" si="2"/>
        <v>0</v>
      </c>
      <c r="L43" s="13">
        <f t="shared" si="3"/>
        <v>0</v>
      </c>
    </row>
    <row r="44" spans="2:12" ht="18" x14ac:dyDescent="0.25">
      <c r="B44" s="12"/>
      <c r="C44" s="64" t="s">
        <v>5</v>
      </c>
      <c r="D44" s="73">
        <v>1</v>
      </c>
      <c r="E44" s="6">
        <v>1850</v>
      </c>
      <c r="F44" s="13">
        <f>D44*E44</f>
        <v>1850</v>
      </c>
      <c r="G44" s="73">
        <v>1</v>
      </c>
      <c r="H44" s="6">
        <v>1850</v>
      </c>
      <c r="I44" s="13">
        <f>G44*H44</f>
        <v>1850</v>
      </c>
      <c r="J44" s="73">
        <f t="shared" si="1"/>
        <v>0</v>
      </c>
      <c r="K44" s="6">
        <f t="shared" si="2"/>
        <v>0</v>
      </c>
      <c r="L44" s="13">
        <f t="shared" si="3"/>
        <v>0</v>
      </c>
    </row>
    <row r="45" spans="2:12" ht="18" x14ac:dyDescent="0.25">
      <c r="B45" s="16">
        <v>1</v>
      </c>
      <c r="C45" s="65" t="s">
        <v>29</v>
      </c>
      <c r="D45" s="80">
        <f>SUM(D46:D49)</f>
        <v>6</v>
      </c>
      <c r="E45" s="4"/>
      <c r="F45" s="17">
        <f>SUM(F46:F49)</f>
        <v>6000</v>
      </c>
      <c r="G45" s="80">
        <f>SUM(G46:G49)</f>
        <v>6</v>
      </c>
      <c r="H45" s="4"/>
      <c r="I45" s="17">
        <f>SUM(I46:I49)</f>
        <v>6000</v>
      </c>
      <c r="J45" s="80">
        <f t="shared" si="1"/>
        <v>0</v>
      </c>
      <c r="K45" s="4">
        <f t="shared" si="2"/>
        <v>0</v>
      </c>
      <c r="L45" s="17">
        <f t="shared" si="3"/>
        <v>0</v>
      </c>
    </row>
    <row r="46" spans="2:12" ht="18" x14ac:dyDescent="0.25">
      <c r="B46" s="12"/>
      <c r="C46" s="64" t="s">
        <v>7</v>
      </c>
      <c r="D46" s="73">
        <v>1</v>
      </c>
      <c r="E46" s="6">
        <v>1600</v>
      </c>
      <c r="F46" s="13">
        <f>D46*E46</f>
        <v>1600</v>
      </c>
      <c r="G46" s="73">
        <v>1</v>
      </c>
      <c r="H46" s="6">
        <v>1600</v>
      </c>
      <c r="I46" s="13">
        <f>G46*H46</f>
        <v>1600</v>
      </c>
      <c r="J46" s="73">
        <f t="shared" si="1"/>
        <v>0</v>
      </c>
      <c r="K46" s="6">
        <f t="shared" si="2"/>
        <v>0</v>
      </c>
      <c r="L46" s="13">
        <f t="shared" si="3"/>
        <v>0</v>
      </c>
    </row>
    <row r="47" spans="2:12" ht="18" x14ac:dyDescent="0.25">
      <c r="B47" s="12"/>
      <c r="C47" s="64" t="s">
        <v>8</v>
      </c>
      <c r="D47" s="73">
        <v>1</v>
      </c>
      <c r="E47" s="6">
        <v>1000</v>
      </c>
      <c r="F47" s="13">
        <f>D47*E47</f>
        <v>1000</v>
      </c>
      <c r="G47" s="73">
        <v>1</v>
      </c>
      <c r="H47" s="6">
        <v>1000</v>
      </c>
      <c r="I47" s="13">
        <f>G47*H47</f>
        <v>1000</v>
      </c>
      <c r="J47" s="73">
        <f t="shared" si="1"/>
        <v>0</v>
      </c>
      <c r="K47" s="6">
        <f t="shared" si="2"/>
        <v>0</v>
      </c>
      <c r="L47" s="13">
        <f t="shared" si="3"/>
        <v>0</v>
      </c>
    </row>
    <row r="48" spans="2:12" ht="18" x14ac:dyDescent="0.25">
      <c r="B48" s="12"/>
      <c r="C48" s="64" t="s">
        <v>9</v>
      </c>
      <c r="D48" s="73">
        <f>1+1+1-1</f>
        <v>2</v>
      </c>
      <c r="E48" s="6">
        <v>900</v>
      </c>
      <c r="F48" s="13">
        <f>D48*E48</f>
        <v>1800</v>
      </c>
      <c r="G48" s="73">
        <f>1+1+1-1</f>
        <v>2</v>
      </c>
      <c r="H48" s="6">
        <v>900</v>
      </c>
      <c r="I48" s="13">
        <f>G48*H48</f>
        <v>1800</v>
      </c>
      <c r="J48" s="73">
        <f t="shared" si="1"/>
        <v>0</v>
      </c>
      <c r="K48" s="6">
        <f t="shared" si="2"/>
        <v>0</v>
      </c>
      <c r="L48" s="13">
        <f t="shared" si="3"/>
        <v>0</v>
      </c>
    </row>
    <row r="49" spans="2:12" ht="18" x14ac:dyDescent="0.25">
      <c r="B49" s="12"/>
      <c r="C49" s="64" t="s">
        <v>10</v>
      </c>
      <c r="D49" s="73">
        <f>1+1</f>
        <v>2</v>
      </c>
      <c r="E49" s="6">
        <v>800</v>
      </c>
      <c r="F49" s="13">
        <f>D49*E49</f>
        <v>1600</v>
      </c>
      <c r="G49" s="73">
        <f>1+1</f>
        <v>2</v>
      </c>
      <c r="H49" s="6">
        <v>800</v>
      </c>
      <c r="I49" s="13">
        <f>G49*H49</f>
        <v>1600</v>
      </c>
      <c r="J49" s="73">
        <f t="shared" si="1"/>
        <v>0</v>
      </c>
      <c r="K49" s="6">
        <f t="shared" si="2"/>
        <v>0</v>
      </c>
      <c r="L49" s="13">
        <f t="shared" si="3"/>
        <v>0</v>
      </c>
    </row>
    <row r="50" spans="2:12" ht="18" x14ac:dyDescent="0.25">
      <c r="B50" s="16">
        <v>2</v>
      </c>
      <c r="C50" s="65" t="s">
        <v>30</v>
      </c>
      <c r="D50" s="80">
        <f>SUM(D51:D54)</f>
        <v>6</v>
      </c>
      <c r="E50" s="4"/>
      <c r="F50" s="17">
        <f>SUM(F51:F54)</f>
        <v>6200</v>
      </c>
      <c r="G50" s="80">
        <f>SUM(G51:G54)</f>
        <v>6</v>
      </c>
      <c r="H50" s="4"/>
      <c r="I50" s="17">
        <f>SUM(I51:I54)</f>
        <v>6200</v>
      </c>
      <c r="J50" s="80">
        <f t="shared" si="1"/>
        <v>0</v>
      </c>
      <c r="K50" s="4">
        <f t="shared" si="2"/>
        <v>0</v>
      </c>
      <c r="L50" s="17">
        <f t="shared" si="3"/>
        <v>0</v>
      </c>
    </row>
    <row r="51" spans="2:12" ht="18" x14ac:dyDescent="0.25">
      <c r="B51" s="12"/>
      <c r="C51" s="64" t="s">
        <v>7</v>
      </c>
      <c r="D51" s="73">
        <v>1</v>
      </c>
      <c r="E51" s="6">
        <v>1600</v>
      </c>
      <c r="F51" s="13">
        <f>D51*E51</f>
        <v>1600</v>
      </c>
      <c r="G51" s="73">
        <v>1</v>
      </c>
      <c r="H51" s="6">
        <v>1600</v>
      </c>
      <c r="I51" s="13">
        <f>G51*H51</f>
        <v>1600</v>
      </c>
      <c r="J51" s="73">
        <f t="shared" si="1"/>
        <v>0</v>
      </c>
      <c r="K51" s="6">
        <f t="shared" si="2"/>
        <v>0</v>
      </c>
      <c r="L51" s="13">
        <f t="shared" si="3"/>
        <v>0</v>
      </c>
    </row>
    <row r="52" spans="2:12" ht="18" x14ac:dyDescent="0.25">
      <c r="B52" s="12"/>
      <c r="C52" s="64" t="s">
        <v>8</v>
      </c>
      <c r="D52" s="73">
        <f>1+1</f>
        <v>2</v>
      </c>
      <c r="E52" s="6">
        <v>1000</v>
      </c>
      <c r="F52" s="13">
        <f>D52*E52</f>
        <v>2000</v>
      </c>
      <c r="G52" s="73">
        <f>1+1</f>
        <v>2</v>
      </c>
      <c r="H52" s="6">
        <v>1000</v>
      </c>
      <c r="I52" s="13">
        <f>G52*H52</f>
        <v>2000</v>
      </c>
      <c r="J52" s="73">
        <f t="shared" si="1"/>
        <v>0</v>
      </c>
      <c r="K52" s="6">
        <f t="shared" si="2"/>
        <v>0</v>
      </c>
      <c r="L52" s="13">
        <f t="shared" si="3"/>
        <v>0</v>
      </c>
    </row>
    <row r="53" spans="2:12" ht="18" x14ac:dyDescent="0.25">
      <c r="B53" s="12"/>
      <c r="C53" s="64" t="s">
        <v>9</v>
      </c>
      <c r="D53" s="73">
        <f>2+1+1-1-1</f>
        <v>2</v>
      </c>
      <c r="E53" s="6">
        <v>900</v>
      </c>
      <c r="F53" s="13">
        <f>D53*E53</f>
        <v>1800</v>
      </c>
      <c r="G53" s="73">
        <f>2+1+1-1-1</f>
        <v>2</v>
      </c>
      <c r="H53" s="6">
        <v>900</v>
      </c>
      <c r="I53" s="13">
        <f>G53*H53</f>
        <v>1800</v>
      </c>
      <c r="J53" s="73">
        <f t="shared" si="1"/>
        <v>0</v>
      </c>
      <c r="K53" s="6">
        <f t="shared" si="2"/>
        <v>0</v>
      </c>
      <c r="L53" s="13">
        <f t="shared" si="3"/>
        <v>0</v>
      </c>
    </row>
    <row r="54" spans="2:12" ht="18" x14ac:dyDescent="0.25">
      <c r="B54" s="12"/>
      <c r="C54" s="64" t="s">
        <v>10</v>
      </c>
      <c r="D54" s="73">
        <f>2-1</f>
        <v>1</v>
      </c>
      <c r="E54" s="6">
        <v>800</v>
      </c>
      <c r="F54" s="13">
        <f>D54*E54</f>
        <v>800</v>
      </c>
      <c r="G54" s="73">
        <f>2-1</f>
        <v>1</v>
      </c>
      <c r="H54" s="6">
        <v>800</v>
      </c>
      <c r="I54" s="13">
        <f>G54*H54</f>
        <v>800</v>
      </c>
      <c r="J54" s="73">
        <f t="shared" si="1"/>
        <v>0</v>
      </c>
      <c r="K54" s="6">
        <f t="shared" si="2"/>
        <v>0</v>
      </c>
      <c r="L54" s="13">
        <f t="shared" si="3"/>
        <v>0</v>
      </c>
    </row>
    <row r="55" spans="2:12" ht="18" x14ac:dyDescent="0.25">
      <c r="B55" s="48" t="s">
        <v>31</v>
      </c>
      <c r="C55" s="63" t="s">
        <v>32</v>
      </c>
      <c r="D55" s="72">
        <f>D56+D57+D58+D64+D69+D75</f>
        <v>58</v>
      </c>
      <c r="E55" s="46"/>
      <c r="F55" s="47">
        <f>F56+F57+F58+F64+F69+F75</f>
        <v>55000</v>
      </c>
      <c r="G55" s="72">
        <f>G56+G57+G58+G64+G69+G75</f>
        <v>51</v>
      </c>
      <c r="H55" s="46"/>
      <c r="I55" s="47">
        <f>I56+I57+I58+I64+I69+I75</f>
        <v>47900</v>
      </c>
      <c r="J55" s="72">
        <f t="shared" si="1"/>
        <v>-7</v>
      </c>
      <c r="K55" s="46">
        <f t="shared" si="2"/>
        <v>0</v>
      </c>
      <c r="L55" s="47">
        <f t="shared" si="3"/>
        <v>-7100</v>
      </c>
    </row>
    <row r="56" spans="2:12" ht="18" x14ac:dyDescent="0.25">
      <c r="B56" s="12"/>
      <c r="C56" s="64" t="s">
        <v>4</v>
      </c>
      <c r="D56" s="75">
        <v>1</v>
      </c>
      <c r="E56" s="6">
        <v>2150</v>
      </c>
      <c r="F56" s="13">
        <f>D56*E56</f>
        <v>2150</v>
      </c>
      <c r="G56" s="75">
        <v>1</v>
      </c>
      <c r="H56" s="6">
        <v>2150</v>
      </c>
      <c r="I56" s="13">
        <f>G56*H56</f>
        <v>2150</v>
      </c>
      <c r="J56" s="75">
        <f t="shared" si="1"/>
        <v>0</v>
      </c>
      <c r="K56" s="6">
        <f t="shared" si="2"/>
        <v>0</v>
      </c>
      <c r="L56" s="13">
        <f t="shared" si="3"/>
        <v>0</v>
      </c>
    </row>
    <row r="57" spans="2:12" ht="18" x14ac:dyDescent="0.25">
      <c r="B57" s="12"/>
      <c r="C57" s="64" t="s">
        <v>5</v>
      </c>
      <c r="D57" s="75">
        <v>1</v>
      </c>
      <c r="E57" s="6">
        <v>1850</v>
      </c>
      <c r="F57" s="13">
        <f>D57*E57</f>
        <v>1850</v>
      </c>
      <c r="G57" s="75">
        <v>1</v>
      </c>
      <c r="H57" s="6">
        <v>1850</v>
      </c>
      <c r="I57" s="13">
        <f>G57*H57</f>
        <v>1850</v>
      </c>
      <c r="J57" s="75">
        <f t="shared" si="1"/>
        <v>0</v>
      </c>
      <c r="K57" s="6">
        <f t="shared" si="2"/>
        <v>0</v>
      </c>
      <c r="L57" s="13">
        <f t="shared" si="3"/>
        <v>0</v>
      </c>
    </row>
    <row r="58" spans="2:12" ht="18" x14ac:dyDescent="0.25">
      <c r="B58" s="16">
        <v>1</v>
      </c>
      <c r="C58" s="65" t="s">
        <v>33</v>
      </c>
      <c r="D58" s="80">
        <f>SUM(D59:D63)</f>
        <v>16</v>
      </c>
      <c r="E58" s="4"/>
      <c r="F58" s="18">
        <f>SUM(F59:F63)</f>
        <v>15100</v>
      </c>
      <c r="G58" s="80">
        <f>SUM(G59:G63)</f>
        <v>16</v>
      </c>
      <c r="H58" s="4"/>
      <c r="I58" s="18">
        <f>SUM(I59:I63)</f>
        <v>15100</v>
      </c>
      <c r="J58" s="80">
        <f t="shared" si="1"/>
        <v>0</v>
      </c>
      <c r="K58" s="4">
        <f t="shared" si="2"/>
        <v>0</v>
      </c>
      <c r="L58" s="18">
        <f t="shared" si="3"/>
        <v>0</v>
      </c>
    </row>
    <row r="59" spans="2:12" ht="18" x14ac:dyDescent="0.25">
      <c r="B59" s="12"/>
      <c r="C59" s="64" t="s">
        <v>7</v>
      </c>
      <c r="D59" s="73">
        <v>1</v>
      </c>
      <c r="E59" s="6">
        <v>1600</v>
      </c>
      <c r="F59" s="13">
        <f>D59*E59</f>
        <v>1600</v>
      </c>
      <c r="G59" s="73">
        <v>1</v>
      </c>
      <c r="H59" s="6">
        <v>1600</v>
      </c>
      <c r="I59" s="13">
        <f>G59*H59</f>
        <v>1600</v>
      </c>
      <c r="J59" s="73">
        <f t="shared" si="1"/>
        <v>0</v>
      </c>
      <c r="K59" s="6">
        <f t="shared" si="2"/>
        <v>0</v>
      </c>
      <c r="L59" s="13">
        <f t="shared" si="3"/>
        <v>0</v>
      </c>
    </row>
    <row r="60" spans="2:12" ht="18" x14ac:dyDescent="0.25">
      <c r="B60" s="12"/>
      <c r="C60" s="64" t="s">
        <v>8</v>
      </c>
      <c r="D60" s="73">
        <v>4</v>
      </c>
      <c r="E60" s="6">
        <v>1000</v>
      </c>
      <c r="F60" s="13">
        <f>D60*E60</f>
        <v>4000</v>
      </c>
      <c r="G60" s="73">
        <v>4</v>
      </c>
      <c r="H60" s="6">
        <v>1000</v>
      </c>
      <c r="I60" s="13">
        <f>G60*H60</f>
        <v>4000</v>
      </c>
      <c r="J60" s="73">
        <f t="shared" si="1"/>
        <v>0</v>
      </c>
      <c r="K60" s="6">
        <f t="shared" si="2"/>
        <v>0</v>
      </c>
      <c r="L60" s="13">
        <f t="shared" si="3"/>
        <v>0</v>
      </c>
    </row>
    <row r="61" spans="2:12" ht="18" x14ac:dyDescent="0.25">
      <c r="B61" s="12"/>
      <c r="C61" s="64" t="s">
        <v>9</v>
      </c>
      <c r="D61" s="73">
        <f>6+1</f>
        <v>7</v>
      </c>
      <c r="E61" s="6">
        <v>900</v>
      </c>
      <c r="F61" s="13">
        <f>D61*E61</f>
        <v>6300</v>
      </c>
      <c r="G61" s="73">
        <f>6+1</f>
        <v>7</v>
      </c>
      <c r="H61" s="6">
        <v>900</v>
      </c>
      <c r="I61" s="13">
        <f>G61*H61</f>
        <v>6300</v>
      </c>
      <c r="J61" s="73">
        <f t="shared" si="1"/>
        <v>0</v>
      </c>
      <c r="K61" s="6">
        <f t="shared" si="2"/>
        <v>0</v>
      </c>
      <c r="L61" s="13">
        <f t="shared" si="3"/>
        <v>0</v>
      </c>
    </row>
    <row r="62" spans="2:12" ht="18" x14ac:dyDescent="0.25">
      <c r="B62" s="12"/>
      <c r="C62" s="64" t="s">
        <v>10</v>
      </c>
      <c r="D62" s="73">
        <f>2+1+1-2</f>
        <v>2</v>
      </c>
      <c r="E62" s="6">
        <v>800</v>
      </c>
      <c r="F62" s="13">
        <f>D62*E62</f>
        <v>1600</v>
      </c>
      <c r="G62" s="73">
        <f>2+1+1-2</f>
        <v>2</v>
      </c>
      <c r="H62" s="6">
        <v>800</v>
      </c>
      <c r="I62" s="13">
        <f>G62*H62</f>
        <v>1600</v>
      </c>
      <c r="J62" s="73">
        <f t="shared" si="1"/>
        <v>0</v>
      </c>
      <c r="K62" s="6">
        <f t="shared" si="2"/>
        <v>0</v>
      </c>
      <c r="L62" s="13">
        <f t="shared" si="3"/>
        <v>0</v>
      </c>
    </row>
    <row r="63" spans="2:12" ht="18" x14ac:dyDescent="0.25">
      <c r="B63" s="12"/>
      <c r="C63" s="64" t="s">
        <v>72</v>
      </c>
      <c r="D63" s="73">
        <v>2</v>
      </c>
      <c r="E63" s="6">
        <v>800</v>
      </c>
      <c r="F63" s="13">
        <f>D63*E63</f>
        <v>1600</v>
      </c>
      <c r="G63" s="73">
        <v>2</v>
      </c>
      <c r="H63" s="6">
        <v>800</v>
      </c>
      <c r="I63" s="13">
        <f>G63*H63</f>
        <v>1600</v>
      </c>
      <c r="J63" s="73">
        <f t="shared" si="1"/>
        <v>0</v>
      </c>
      <c r="K63" s="6">
        <f t="shared" si="2"/>
        <v>0</v>
      </c>
      <c r="L63" s="13">
        <f t="shared" si="3"/>
        <v>0</v>
      </c>
    </row>
    <row r="64" spans="2:12" ht="36" x14ac:dyDescent="0.25">
      <c r="B64" s="16">
        <v>2</v>
      </c>
      <c r="C64" s="65" t="s">
        <v>34</v>
      </c>
      <c r="D64" s="80">
        <f>SUM(D65:D68)</f>
        <v>10</v>
      </c>
      <c r="E64" s="4"/>
      <c r="F64" s="17">
        <f>SUM(F65:F68)</f>
        <v>9900</v>
      </c>
      <c r="G64" s="80">
        <f>SUM(G65:G68)</f>
        <v>10</v>
      </c>
      <c r="H64" s="4"/>
      <c r="I64" s="17">
        <f>SUM(I65:I68)</f>
        <v>9900</v>
      </c>
      <c r="J64" s="80">
        <f t="shared" si="1"/>
        <v>0</v>
      </c>
      <c r="K64" s="4">
        <f t="shared" si="2"/>
        <v>0</v>
      </c>
      <c r="L64" s="17">
        <f t="shared" si="3"/>
        <v>0</v>
      </c>
    </row>
    <row r="65" spans="2:12" ht="18" x14ac:dyDescent="0.25">
      <c r="B65" s="12"/>
      <c r="C65" s="64" t="s">
        <v>7</v>
      </c>
      <c r="D65" s="73">
        <v>1</v>
      </c>
      <c r="E65" s="6">
        <v>1600</v>
      </c>
      <c r="F65" s="13">
        <f>D65*E65</f>
        <v>1600</v>
      </c>
      <c r="G65" s="73">
        <v>1</v>
      </c>
      <c r="H65" s="6">
        <v>1600</v>
      </c>
      <c r="I65" s="13">
        <f>G65*H65</f>
        <v>1600</v>
      </c>
      <c r="J65" s="73">
        <f t="shared" si="1"/>
        <v>0</v>
      </c>
      <c r="K65" s="6">
        <f t="shared" si="2"/>
        <v>0</v>
      </c>
      <c r="L65" s="13">
        <f t="shared" si="3"/>
        <v>0</v>
      </c>
    </row>
    <row r="66" spans="2:12" ht="18" x14ac:dyDescent="0.25">
      <c r="B66" s="12"/>
      <c r="C66" s="64" t="s">
        <v>8</v>
      </c>
      <c r="D66" s="73">
        <f>2+2</f>
        <v>4</v>
      </c>
      <c r="E66" s="6">
        <v>1000</v>
      </c>
      <c r="F66" s="13">
        <f>D66*E66</f>
        <v>4000</v>
      </c>
      <c r="G66" s="73">
        <f>2+2</f>
        <v>4</v>
      </c>
      <c r="H66" s="6">
        <v>1000</v>
      </c>
      <c r="I66" s="13">
        <f>G66*H66</f>
        <v>4000</v>
      </c>
      <c r="J66" s="73">
        <f t="shared" si="1"/>
        <v>0</v>
      </c>
      <c r="K66" s="6">
        <f t="shared" si="2"/>
        <v>0</v>
      </c>
      <c r="L66" s="13">
        <f t="shared" si="3"/>
        <v>0</v>
      </c>
    </row>
    <row r="67" spans="2:12" ht="18" x14ac:dyDescent="0.25">
      <c r="B67" s="12"/>
      <c r="C67" s="64" t="s">
        <v>9</v>
      </c>
      <c r="D67" s="73">
        <f>3</f>
        <v>3</v>
      </c>
      <c r="E67" s="6">
        <v>900</v>
      </c>
      <c r="F67" s="13">
        <f>D67*E67</f>
        <v>2700</v>
      </c>
      <c r="G67" s="73">
        <f>3</f>
        <v>3</v>
      </c>
      <c r="H67" s="6">
        <v>900</v>
      </c>
      <c r="I67" s="13">
        <f>G67*H67</f>
        <v>2700</v>
      </c>
      <c r="J67" s="73">
        <f t="shared" si="1"/>
        <v>0</v>
      </c>
      <c r="K67" s="6">
        <f t="shared" si="2"/>
        <v>0</v>
      </c>
      <c r="L67" s="13">
        <f t="shared" si="3"/>
        <v>0</v>
      </c>
    </row>
    <row r="68" spans="2:12" ht="18" x14ac:dyDescent="0.25">
      <c r="B68" s="12"/>
      <c r="C68" s="64" t="s">
        <v>10</v>
      </c>
      <c r="D68" s="73">
        <v>2</v>
      </c>
      <c r="E68" s="6">
        <v>800</v>
      </c>
      <c r="F68" s="13">
        <f>D68*E68</f>
        <v>1600</v>
      </c>
      <c r="G68" s="73">
        <v>2</v>
      </c>
      <c r="H68" s="6">
        <v>800</v>
      </c>
      <c r="I68" s="13">
        <f>G68*H68</f>
        <v>1600</v>
      </c>
      <c r="J68" s="73">
        <f t="shared" si="1"/>
        <v>0</v>
      </c>
      <c r="K68" s="6">
        <f t="shared" si="2"/>
        <v>0</v>
      </c>
      <c r="L68" s="13">
        <f t="shared" si="3"/>
        <v>0</v>
      </c>
    </row>
    <row r="69" spans="2:12" ht="36" x14ac:dyDescent="0.25">
      <c r="B69" s="16">
        <v>3</v>
      </c>
      <c r="C69" s="65" t="s">
        <v>37</v>
      </c>
      <c r="D69" s="80">
        <f>SUM(D70:D74)</f>
        <v>23</v>
      </c>
      <c r="E69" s="4"/>
      <c r="F69" s="17">
        <f>SUM(F70:F74)</f>
        <v>18900</v>
      </c>
      <c r="G69" s="80">
        <f>SUM(G70:G74)</f>
        <v>23</v>
      </c>
      <c r="H69" s="4"/>
      <c r="I69" s="17">
        <f>SUM(I70:I74)</f>
        <v>18900</v>
      </c>
      <c r="J69" s="80">
        <f t="shared" si="1"/>
        <v>0</v>
      </c>
      <c r="K69" s="4">
        <f t="shared" si="2"/>
        <v>0</v>
      </c>
      <c r="L69" s="17">
        <f t="shared" si="3"/>
        <v>0</v>
      </c>
    </row>
    <row r="70" spans="2:12" ht="18" x14ac:dyDescent="0.25">
      <c r="B70" s="12"/>
      <c r="C70" s="64" t="s">
        <v>7</v>
      </c>
      <c r="D70" s="73">
        <v>1</v>
      </c>
      <c r="E70" s="6">
        <v>1600</v>
      </c>
      <c r="F70" s="13">
        <f>D70*E70</f>
        <v>1600</v>
      </c>
      <c r="G70" s="73">
        <v>1</v>
      </c>
      <c r="H70" s="6">
        <v>1600</v>
      </c>
      <c r="I70" s="13">
        <f>G70*H70</f>
        <v>1600</v>
      </c>
      <c r="J70" s="73">
        <f t="shared" ref="J70:J133" si="10">G70-D70</f>
        <v>0</v>
      </c>
      <c r="K70" s="6">
        <f t="shared" ref="K70:K133" si="11">H70-E70</f>
        <v>0</v>
      </c>
      <c r="L70" s="13">
        <f t="shared" ref="L70:L133" si="12">I70-F70</f>
        <v>0</v>
      </c>
    </row>
    <row r="71" spans="2:12" ht="18" x14ac:dyDescent="0.25">
      <c r="B71" s="12"/>
      <c r="C71" s="64" t="s">
        <v>8</v>
      </c>
      <c r="D71" s="73">
        <f>3+1</f>
        <v>4</v>
      </c>
      <c r="E71" s="6">
        <v>1000</v>
      </c>
      <c r="F71" s="13">
        <f>D71*E71</f>
        <v>4000</v>
      </c>
      <c r="G71" s="73">
        <f>3+1</f>
        <v>4</v>
      </c>
      <c r="H71" s="6">
        <v>1000</v>
      </c>
      <c r="I71" s="13">
        <f>G71*H71</f>
        <v>4000</v>
      </c>
      <c r="J71" s="73">
        <f t="shared" si="10"/>
        <v>0</v>
      </c>
      <c r="K71" s="6">
        <f t="shared" si="11"/>
        <v>0</v>
      </c>
      <c r="L71" s="13">
        <f t="shared" si="12"/>
        <v>0</v>
      </c>
    </row>
    <row r="72" spans="2:12" ht="18" x14ac:dyDescent="0.25">
      <c r="B72" s="12"/>
      <c r="C72" s="64" t="s">
        <v>9</v>
      </c>
      <c r="D72" s="73">
        <v>2</v>
      </c>
      <c r="E72" s="6">
        <v>900</v>
      </c>
      <c r="F72" s="13">
        <f>D72*E72</f>
        <v>1800</v>
      </c>
      <c r="G72" s="73">
        <v>2</v>
      </c>
      <c r="H72" s="6">
        <v>900</v>
      </c>
      <c r="I72" s="13">
        <f>G72*H72</f>
        <v>1800</v>
      </c>
      <c r="J72" s="73">
        <f t="shared" si="10"/>
        <v>0</v>
      </c>
      <c r="K72" s="6">
        <f t="shared" si="11"/>
        <v>0</v>
      </c>
      <c r="L72" s="13">
        <f t="shared" si="12"/>
        <v>0</v>
      </c>
    </row>
    <row r="73" spans="2:12" ht="18" x14ac:dyDescent="0.25">
      <c r="B73" s="12"/>
      <c r="C73" s="64" t="s">
        <v>72</v>
      </c>
      <c r="D73" s="73">
        <f>5-2</f>
        <v>3</v>
      </c>
      <c r="E73" s="6">
        <v>800</v>
      </c>
      <c r="F73" s="13">
        <f>D73*E73</f>
        <v>2400</v>
      </c>
      <c r="G73" s="73">
        <f>5-2</f>
        <v>3</v>
      </c>
      <c r="H73" s="6">
        <v>800</v>
      </c>
      <c r="I73" s="13">
        <f>G73*H73</f>
        <v>2400</v>
      </c>
      <c r="J73" s="73">
        <f t="shared" si="10"/>
        <v>0</v>
      </c>
      <c r="K73" s="6">
        <f t="shared" si="11"/>
        <v>0</v>
      </c>
      <c r="L73" s="13">
        <f t="shared" si="12"/>
        <v>0</v>
      </c>
    </row>
    <row r="74" spans="2:12" ht="18" x14ac:dyDescent="0.25">
      <c r="B74" s="12"/>
      <c r="C74" s="64" t="s">
        <v>73</v>
      </c>
      <c r="D74" s="73">
        <f>10+1+3-2+1</f>
        <v>13</v>
      </c>
      <c r="E74" s="6">
        <v>700</v>
      </c>
      <c r="F74" s="13">
        <f>D74*E74</f>
        <v>9100</v>
      </c>
      <c r="G74" s="73">
        <f>10+1+3-2+1</f>
        <v>13</v>
      </c>
      <c r="H74" s="6">
        <v>700</v>
      </c>
      <c r="I74" s="13">
        <f>G74*H74</f>
        <v>9100</v>
      </c>
      <c r="J74" s="73">
        <f t="shared" si="10"/>
        <v>0</v>
      </c>
      <c r="K74" s="6">
        <f t="shared" si="11"/>
        <v>0</v>
      </c>
      <c r="L74" s="13">
        <f t="shared" si="12"/>
        <v>0</v>
      </c>
    </row>
    <row r="75" spans="2:12" ht="18" x14ac:dyDescent="0.25">
      <c r="B75" s="58">
        <v>4</v>
      </c>
      <c r="C75" s="67" t="s">
        <v>38</v>
      </c>
      <c r="D75" s="81">
        <f>SUM(D76:D79)</f>
        <v>7</v>
      </c>
      <c r="E75" s="59"/>
      <c r="F75" s="60">
        <f>SUM(F76:F79)</f>
        <v>7100</v>
      </c>
      <c r="G75" s="81">
        <f>SUM(G76:G79)</f>
        <v>0</v>
      </c>
      <c r="H75" s="59">
        <f>SUM(H76:H79)</f>
        <v>0</v>
      </c>
      <c r="I75" s="60">
        <f>SUM(I76:I79)</f>
        <v>0</v>
      </c>
      <c r="J75" s="81">
        <f t="shared" si="10"/>
        <v>-7</v>
      </c>
      <c r="K75" s="59">
        <f t="shared" si="11"/>
        <v>0</v>
      </c>
      <c r="L75" s="60">
        <f t="shared" si="12"/>
        <v>-7100</v>
      </c>
    </row>
    <row r="76" spans="2:12" ht="18" x14ac:dyDescent="0.25">
      <c r="B76" s="61"/>
      <c r="C76" s="66" t="s">
        <v>7</v>
      </c>
      <c r="D76" s="77">
        <v>1</v>
      </c>
      <c r="E76" s="56">
        <v>1600</v>
      </c>
      <c r="F76" s="57">
        <f>D76*E76</f>
        <v>1600</v>
      </c>
      <c r="G76" s="77"/>
      <c r="H76" s="56"/>
      <c r="I76" s="57"/>
      <c r="J76" s="77">
        <f t="shared" si="10"/>
        <v>-1</v>
      </c>
      <c r="K76" s="56">
        <f t="shared" si="11"/>
        <v>-1600</v>
      </c>
      <c r="L76" s="57">
        <f t="shared" si="12"/>
        <v>-1600</v>
      </c>
    </row>
    <row r="77" spans="2:12" ht="18" x14ac:dyDescent="0.25">
      <c r="B77" s="61"/>
      <c r="C77" s="66" t="s">
        <v>8</v>
      </c>
      <c r="D77" s="77">
        <v>2</v>
      </c>
      <c r="E77" s="56">
        <v>1000</v>
      </c>
      <c r="F77" s="57">
        <f>D77*E77</f>
        <v>2000</v>
      </c>
      <c r="G77" s="77"/>
      <c r="H77" s="56"/>
      <c r="I77" s="57"/>
      <c r="J77" s="77">
        <f t="shared" si="10"/>
        <v>-2</v>
      </c>
      <c r="K77" s="56">
        <f t="shared" si="11"/>
        <v>-1000</v>
      </c>
      <c r="L77" s="57">
        <f t="shared" si="12"/>
        <v>-2000</v>
      </c>
    </row>
    <row r="78" spans="2:12" ht="18" x14ac:dyDescent="0.25">
      <c r="B78" s="61"/>
      <c r="C78" s="66" t="s">
        <v>9</v>
      </c>
      <c r="D78" s="77">
        <v>3</v>
      </c>
      <c r="E78" s="56">
        <v>900</v>
      </c>
      <c r="F78" s="57">
        <f>D78*E78</f>
        <v>2700</v>
      </c>
      <c r="G78" s="77"/>
      <c r="H78" s="56"/>
      <c r="I78" s="57"/>
      <c r="J78" s="77">
        <f t="shared" si="10"/>
        <v>-3</v>
      </c>
      <c r="K78" s="56">
        <f t="shared" si="11"/>
        <v>-900</v>
      </c>
      <c r="L78" s="57">
        <f t="shared" si="12"/>
        <v>-2700</v>
      </c>
    </row>
    <row r="79" spans="2:12" ht="18" x14ac:dyDescent="0.25">
      <c r="B79" s="61"/>
      <c r="C79" s="66" t="s">
        <v>10</v>
      </c>
      <c r="D79" s="77">
        <v>1</v>
      </c>
      <c r="E79" s="56">
        <v>800</v>
      </c>
      <c r="F79" s="57">
        <f>D79*E79</f>
        <v>800</v>
      </c>
      <c r="G79" s="77"/>
      <c r="H79" s="56"/>
      <c r="I79" s="57"/>
      <c r="J79" s="77">
        <f t="shared" si="10"/>
        <v>-1</v>
      </c>
      <c r="K79" s="56">
        <f t="shared" si="11"/>
        <v>-800</v>
      </c>
      <c r="L79" s="57">
        <f t="shared" si="12"/>
        <v>-800</v>
      </c>
    </row>
    <row r="80" spans="2:12" ht="30.75" customHeight="1" x14ac:dyDescent="0.25">
      <c r="B80" s="48" t="s">
        <v>39</v>
      </c>
      <c r="C80" s="63" t="s">
        <v>64</v>
      </c>
      <c r="D80" s="72">
        <f>D81+D82+D86</f>
        <v>15</v>
      </c>
      <c r="E80" s="46"/>
      <c r="F80" s="47">
        <f>F81+F82+F86</f>
        <v>16550</v>
      </c>
      <c r="G80" s="72">
        <f>G81+G82+G86</f>
        <v>15</v>
      </c>
      <c r="H80" s="46"/>
      <c r="I80" s="47">
        <f>I81+I82+I86</f>
        <v>16550</v>
      </c>
      <c r="J80" s="72">
        <f t="shared" si="10"/>
        <v>0</v>
      </c>
      <c r="K80" s="46">
        <f t="shared" si="11"/>
        <v>0</v>
      </c>
      <c r="L80" s="47">
        <f t="shared" si="12"/>
        <v>0</v>
      </c>
    </row>
    <row r="81" spans="2:12" ht="28.5" customHeight="1" x14ac:dyDescent="0.25">
      <c r="B81" s="12"/>
      <c r="C81" s="64" t="s">
        <v>4</v>
      </c>
      <c r="D81" s="75">
        <v>1</v>
      </c>
      <c r="E81" s="6">
        <v>2150</v>
      </c>
      <c r="F81" s="13">
        <f>D81*E81</f>
        <v>2150</v>
      </c>
      <c r="G81" s="75">
        <v>1</v>
      </c>
      <c r="H81" s="6">
        <v>2150</v>
      </c>
      <c r="I81" s="13">
        <f>G81*H81</f>
        <v>2150</v>
      </c>
      <c r="J81" s="75">
        <f t="shared" si="10"/>
        <v>0</v>
      </c>
      <c r="K81" s="6">
        <f t="shared" si="11"/>
        <v>0</v>
      </c>
      <c r="L81" s="13">
        <f t="shared" si="12"/>
        <v>0</v>
      </c>
    </row>
    <row r="82" spans="2:12" ht="27" customHeight="1" x14ac:dyDescent="0.25">
      <c r="B82" s="16">
        <v>1</v>
      </c>
      <c r="C82" s="65" t="s">
        <v>35</v>
      </c>
      <c r="D82" s="80">
        <f>SUM(D83:D85)</f>
        <v>6</v>
      </c>
      <c r="E82" s="4"/>
      <c r="F82" s="17">
        <f>SUM(F83:F85)</f>
        <v>6400</v>
      </c>
      <c r="G82" s="80">
        <f>SUM(G83:G85)</f>
        <v>6</v>
      </c>
      <c r="H82" s="4"/>
      <c r="I82" s="17">
        <f>SUM(I83:I85)</f>
        <v>6400</v>
      </c>
      <c r="J82" s="80">
        <f t="shared" si="10"/>
        <v>0</v>
      </c>
      <c r="K82" s="4">
        <f t="shared" si="11"/>
        <v>0</v>
      </c>
      <c r="L82" s="17">
        <f t="shared" si="12"/>
        <v>0</v>
      </c>
    </row>
    <row r="83" spans="2:12" ht="18" x14ac:dyDescent="0.25">
      <c r="B83" s="12"/>
      <c r="C83" s="64" t="s">
        <v>7</v>
      </c>
      <c r="D83" s="73">
        <v>1</v>
      </c>
      <c r="E83" s="6">
        <v>1600</v>
      </c>
      <c r="F83" s="13">
        <f>D83*E83</f>
        <v>1600</v>
      </c>
      <c r="G83" s="73">
        <v>1</v>
      </c>
      <c r="H83" s="6">
        <v>1600</v>
      </c>
      <c r="I83" s="13">
        <f>G83*H83</f>
        <v>1600</v>
      </c>
      <c r="J83" s="73">
        <f t="shared" si="10"/>
        <v>0</v>
      </c>
      <c r="K83" s="6">
        <f t="shared" si="11"/>
        <v>0</v>
      </c>
      <c r="L83" s="13">
        <f t="shared" si="12"/>
        <v>0</v>
      </c>
    </row>
    <row r="84" spans="2:12" ht="18" x14ac:dyDescent="0.25">
      <c r="B84" s="12"/>
      <c r="C84" s="64" t="s">
        <v>8</v>
      </c>
      <c r="D84" s="73">
        <f>6-1-1</f>
        <v>4</v>
      </c>
      <c r="E84" s="6">
        <v>1000</v>
      </c>
      <c r="F84" s="51">
        <f>D84*E84</f>
        <v>4000</v>
      </c>
      <c r="G84" s="73">
        <f>6-1-1</f>
        <v>4</v>
      </c>
      <c r="H84" s="6">
        <v>1000</v>
      </c>
      <c r="I84" s="51">
        <f>G84*H84</f>
        <v>4000</v>
      </c>
      <c r="J84" s="73">
        <f t="shared" si="10"/>
        <v>0</v>
      </c>
      <c r="K84" s="6">
        <f t="shared" si="11"/>
        <v>0</v>
      </c>
      <c r="L84" s="51">
        <f t="shared" si="12"/>
        <v>0</v>
      </c>
    </row>
    <row r="85" spans="2:12" ht="18" x14ac:dyDescent="0.25">
      <c r="B85" s="12"/>
      <c r="C85" s="64" t="s">
        <v>10</v>
      </c>
      <c r="D85" s="73">
        <f>1+1-1</f>
        <v>1</v>
      </c>
      <c r="E85" s="6">
        <v>800</v>
      </c>
      <c r="F85" s="51">
        <f>D85*E85</f>
        <v>800</v>
      </c>
      <c r="G85" s="73">
        <f>1+1-1</f>
        <v>1</v>
      </c>
      <c r="H85" s="6">
        <v>800</v>
      </c>
      <c r="I85" s="51">
        <f>G85*H85</f>
        <v>800</v>
      </c>
      <c r="J85" s="73">
        <f t="shared" si="10"/>
        <v>0</v>
      </c>
      <c r="K85" s="6">
        <f t="shared" si="11"/>
        <v>0</v>
      </c>
      <c r="L85" s="51">
        <f t="shared" si="12"/>
        <v>0</v>
      </c>
    </row>
    <row r="86" spans="2:12" ht="36" x14ac:dyDescent="0.25">
      <c r="B86" s="16">
        <v>2</v>
      </c>
      <c r="C86" s="65" t="s">
        <v>36</v>
      </c>
      <c r="D86" s="80">
        <f>SUM(D87:D90)</f>
        <v>8</v>
      </c>
      <c r="E86" s="4"/>
      <c r="F86" s="17">
        <f>SUM(F87:F90)</f>
        <v>8000</v>
      </c>
      <c r="G86" s="80">
        <f>SUM(G87:G90)</f>
        <v>8</v>
      </c>
      <c r="H86" s="4"/>
      <c r="I86" s="17">
        <f>SUM(I87:I90)</f>
        <v>8000</v>
      </c>
      <c r="J86" s="80">
        <f t="shared" si="10"/>
        <v>0</v>
      </c>
      <c r="K86" s="4">
        <f t="shared" si="11"/>
        <v>0</v>
      </c>
      <c r="L86" s="17">
        <f t="shared" si="12"/>
        <v>0</v>
      </c>
    </row>
    <row r="87" spans="2:12" ht="18" x14ac:dyDescent="0.25">
      <c r="B87" s="12"/>
      <c r="C87" s="64" t="s">
        <v>7</v>
      </c>
      <c r="D87" s="73">
        <v>1</v>
      </c>
      <c r="E87" s="6">
        <v>1600</v>
      </c>
      <c r="F87" s="13">
        <f>D87*E87</f>
        <v>1600</v>
      </c>
      <c r="G87" s="73">
        <v>1</v>
      </c>
      <c r="H87" s="6">
        <v>1600</v>
      </c>
      <c r="I87" s="13">
        <f>G87*H87</f>
        <v>1600</v>
      </c>
      <c r="J87" s="73">
        <f t="shared" si="10"/>
        <v>0</v>
      </c>
      <c r="K87" s="6">
        <f t="shared" si="11"/>
        <v>0</v>
      </c>
      <c r="L87" s="13">
        <f t="shared" si="12"/>
        <v>0</v>
      </c>
    </row>
    <row r="88" spans="2:12" ht="18" x14ac:dyDescent="0.25">
      <c r="B88" s="12"/>
      <c r="C88" s="64" t="s">
        <v>8</v>
      </c>
      <c r="D88" s="73">
        <f>2+1</f>
        <v>3</v>
      </c>
      <c r="E88" s="6">
        <v>1000</v>
      </c>
      <c r="F88" s="13">
        <f>D88*E88</f>
        <v>3000</v>
      </c>
      <c r="G88" s="73">
        <f>2+1</f>
        <v>3</v>
      </c>
      <c r="H88" s="6">
        <v>1000</v>
      </c>
      <c r="I88" s="13">
        <f>G88*H88</f>
        <v>3000</v>
      </c>
      <c r="J88" s="73">
        <f t="shared" si="10"/>
        <v>0</v>
      </c>
      <c r="K88" s="6">
        <f t="shared" si="11"/>
        <v>0</v>
      </c>
      <c r="L88" s="13">
        <f t="shared" si="12"/>
        <v>0</v>
      </c>
    </row>
    <row r="89" spans="2:12" ht="18" x14ac:dyDescent="0.25">
      <c r="B89" s="12"/>
      <c r="C89" s="64" t="s">
        <v>9</v>
      </c>
      <c r="D89" s="73">
        <v>2</v>
      </c>
      <c r="E89" s="6">
        <v>900</v>
      </c>
      <c r="F89" s="13">
        <f>D89*E89</f>
        <v>1800</v>
      </c>
      <c r="G89" s="73">
        <v>2</v>
      </c>
      <c r="H89" s="6">
        <v>900</v>
      </c>
      <c r="I89" s="13">
        <f>G89*H89</f>
        <v>1800</v>
      </c>
      <c r="J89" s="73">
        <f t="shared" si="10"/>
        <v>0</v>
      </c>
      <c r="K89" s="6">
        <f t="shared" si="11"/>
        <v>0</v>
      </c>
      <c r="L89" s="13">
        <f t="shared" si="12"/>
        <v>0</v>
      </c>
    </row>
    <row r="90" spans="2:12" ht="18" x14ac:dyDescent="0.25">
      <c r="B90" s="12"/>
      <c r="C90" s="64" t="s">
        <v>10</v>
      </c>
      <c r="D90" s="73">
        <f>2+1-1</f>
        <v>2</v>
      </c>
      <c r="E90" s="6">
        <v>800</v>
      </c>
      <c r="F90" s="13">
        <f>D90*E90</f>
        <v>1600</v>
      </c>
      <c r="G90" s="73">
        <f>2+1-1</f>
        <v>2</v>
      </c>
      <c r="H90" s="6">
        <v>800</v>
      </c>
      <c r="I90" s="13">
        <f>G90*H90</f>
        <v>1600</v>
      </c>
      <c r="J90" s="73">
        <f t="shared" si="10"/>
        <v>0</v>
      </c>
      <c r="K90" s="6">
        <f t="shared" si="11"/>
        <v>0</v>
      </c>
      <c r="L90" s="13">
        <f t="shared" si="12"/>
        <v>0</v>
      </c>
    </row>
    <row r="91" spans="2:12" ht="26.25" customHeight="1" x14ac:dyDescent="0.25">
      <c r="B91" s="48" t="s">
        <v>43</v>
      </c>
      <c r="C91" s="63" t="s">
        <v>40</v>
      </c>
      <c r="D91" s="72">
        <f>D92+D93+D97</f>
        <v>8</v>
      </c>
      <c r="E91" s="46"/>
      <c r="F91" s="47">
        <f>F92+F93+F97</f>
        <v>10050</v>
      </c>
      <c r="G91" s="72">
        <f>G92+G93+G97</f>
        <v>8</v>
      </c>
      <c r="H91" s="46"/>
      <c r="I91" s="47">
        <f>I92+I93+I97</f>
        <v>10050</v>
      </c>
      <c r="J91" s="72">
        <f t="shared" si="10"/>
        <v>0</v>
      </c>
      <c r="K91" s="46">
        <f t="shared" si="11"/>
        <v>0</v>
      </c>
      <c r="L91" s="47">
        <f t="shared" si="12"/>
        <v>0</v>
      </c>
    </row>
    <row r="92" spans="2:12" ht="18" x14ac:dyDescent="0.25">
      <c r="B92" s="12"/>
      <c r="C92" s="64" t="s">
        <v>4</v>
      </c>
      <c r="D92" s="73">
        <v>1</v>
      </c>
      <c r="E92" s="6">
        <v>2150</v>
      </c>
      <c r="F92" s="13">
        <f>D92*E92</f>
        <v>2150</v>
      </c>
      <c r="G92" s="73">
        <v>1</v>
      </c>
      <c r="H92" s="6">
        <v>2150</v>
      </c>
      <c r="I92" s="13">
        <f>G92*H92</f>
        <v>2150</v>
      </c>
      <c r="J92" s="73">
        <f t="shared" si="10"/>
        <v>0</v>
      </c>
      <c r="K92" s="6">
        <f t="shared" si="11"/>
        <v>0</v>
      </c>
      <c r="L92" s="13">
        <f t="shared" si="12"/>
        <v>0</v>
      </c>
    </row>
    <row r="93" spans="2:12" ht="36" x14ac:dyDescent="0.25">
      <c r="B93" s="16">
        <v>1</v>
      </c>
      <c r="C93" s="65" t="s">
        <v>41</v>
      </c>
      <c r="D93" s="80">
        <f>SUM(D94:D96)</f>
        <v>2</v>
      </c>
      <c r="E93" s="4"/>
      <c r="F93" s="18">
        <f>SUM(F94:F96)</f>
        <v>2500</v>
      </c>
      <c r="G93" s="80">
        <f>SUM(G94:G96)</f>
        <v>2</v>
      </c>
      <c r="H93" s="4"/>
      <c r="I93" s="18">
        <f>SUM(I94:I96)</f>
        <v>2500</v>
      </c>
      <c r="J93" s="80">
        <f t="shared" si="10"/>
        <v>0</v>
      </c>
      <c r="K93" s="4">
        <f t="shared" si="11"/>
        <v>0</v>
      </c>
      <c r="L93" s="18">
        <f t="shared" si="12"/>
        <v>0</v>
      </c>
    </row>
    <row r="94" spans="2:12" ht="18" x14ac:dyDescent="0.25">
      <c r="B94" s="12"/>
      <c r="C94" s="64" t="s">
        <v>7</v>
      </c>
      <c r="D94" s="73">
        <v>1</v>
      </c>
      <c r="E94" s="6">
        <v>1600</v>
      </c>
      <c r="F94" s="13">
        <f>D94*E94</f>
        <v>1600</v>
      </c>
      <c r="G94" s="73">
        <v>1</v>
      </c>
      <c r="H94" s="6">
        <v>1600</v>
      </c>
      <c r="I94" s="13">
        <f>G94*H94</f>
        <v>1600</v>
      </c>
      <c r="J94" s="73">
        <f t="shared" si="10"/>
        <v>0</v>
      </c>
      <c r="K94" s="6">
        <f t="shared" si="11"/>
        <v>0</v>
      </c>
      <c r="L94" s="13">
        <f t="shared" si="12"/>
        <v>0</v>
      </c>
    </row>
    <row r="95" spans="2:12" ht="18" x14ac:dyDescent="0.25">
      <c r="B95" s="12"/>
      <c r="C95" s="64" t="s">
        <v>9</v>
      </c>
      <c r="D95" s="73">
        <v>1</v>
      </c>
      <c r="E95" s="6">
        <v>900</v>
      </c>
      <c r="F95" s="51">
        <f>D95*E95</f>
        <v>900</v>
      </c>
      <c r="G95" s="73">
        <v>1</v>
      </c>
      <c r="H95" s="6">
        <v>900</v>
      </c>
      <c r="I95" s="51">
        <f>G95*H95</f>
        <v>900</v>
      </c>
      <c r="J95" s="73">
        <f t="shared" si="10"/>
        <v>0</v>
      </c>
      <c r="K95" s="6">
        <f t="shared" si="11"/>
        <v>0</v>
      </c>
      <c r="L95" s="51">
        <f t="shared" si="12"/>
        <v>0</v>
      </c>
    </row>
    <row r="96" spans="2:12" ht="18" x14ac:dyDescent="0.25">
      <c r="B96" s="12"/>
      <c r="C96" s="64" t="s">
        <v>10</v>
      </c>
      <c r="D96" s="73">
        <f>1+5-1-1-1-1-1-1</f>
        <v>0</v>
      </c>
      <c r="E96" s="6">
        <v>800</v>
      </c>
      <c r="F96" s="51">
        <f>D96*E96</f>
        <v>0</v>
      </c>
      <c r="G96" s="73">
        <f>1+5-1-1-1-1-1-1</f>
        <v>0</v>
      </c>
      <c r="H96" s="6">
        <v>800</v>
      </c>
      <c r="I96" s="51">
        <f>G96*H96</f>
        <v>0</v>
      </c>
      <c r="J96" s="73">
        <f t="shared" si="10"/>
        <v>0</v>
      </c>
      <c r="K96" s="6">
        <f t="shared" si="11"/>
        <v>0</v>
      </c>
      <c r="L96" s="51">
        <f t="shared" si="12"/>
        <v>0</v>
      </c>
    </row>
    <row r="97" spans="2:12" ht="36" x14ac:dyDescent="0.25">
      <c r="B97" s="16">
        <v>2</v>
      </c>
      <c r="C97" s="65" t="s">
        <v>42</v>
      </c>
      <c r="D97" s="80">
        <f>SUM(D98:D100)</f>
        <v>5</v>
      </c>
      <c r="E97" s="4"/>
      <c r="F97" s="18">
        <f>SUM(F98:F100)</f>
        <v>5400</v>
      </c>
      <c r="G97" s="80">
        <f>SUM(G98:G100)</f>
        <v>5</v>
      </c>
      <c r="H97" s="4"/>
      <c r="I97" s="18">
        <f>SUM(I98:I100)</f>
        <v>5400</v>
      </c>
      <c r="J97" s="80">
        <f t="shared" si="10"/>
        <v>0</v>
      </c>
      <c r="K97" s="4">
        <f t="shared" si="11"/>
        <v>0</v>
      </c>
      <c r="L97" s="18">
        <f t="shared" si="12"/>
        <v>0</v>
      </c>
    </row>
    <row r="98" spans="2:12" ht="18" x14ac:dyDescent="0.25">
      <c r="B98" s="12"/>
      <c r="C98" s="64" t="s">
        <v>7</v>
      </c>
      <c r="D98" s="73">
        <v>1</v>
      </c>
      <c r="E98" s="6">
        <v>1600</v>
      </c>
      <c r="F98" s="13">
        <f>D98*E98</f>
        <v>1600</v>
      </c>
      <c r="G98" s="73">
        <v>1</v>
      </c>
      <c r="H98" s="6">
        <v>1600</v>
      </c>
      <c r="I98" s="13">
        <f>G98*H98</f>
        <v>1600</v>
      </c>
      <c r="J98" s="73">
        <f t="shared" si="10"/>
        <v>0</v>
      </c>
      <c r="K98" s="6">
        <f t="shared" si="11"/>
        <v>0</v>
      </c>
      <c r="L98" s="13">
        <f t="shared" si="12"/>
        <v>0</v>
      </c>
    </row>
    <row r="99" spans="2:12" ht="18" x14ac:dyDescent="0.25">
      <c r="B99" s="12"/>
      <c r="C99" s="64" t="s">
        <v>8</v>
      </c>
      <c r="D99" s="73">
        <f>1+5-1-1-3+1</f>
        <v>2</v>
      </c>
      <c r="E99" s="6">
        <v>1000</v>
      </c>
      <c r="F99" s="51">
        <f>D99*E99</f>
        <v>2000</v>
      </c>
      <c r="G99" s="73">
        <f>1+5-1-1-3+1</f>
        <v>2</v>
      </c>
      <c r="H99" s="6">
        <v>1000</v>
      </c>
      <c r="I99" s="51">
        <f>G99*H99</f>
        <v>2000</v>
      </c>
      <c r="J99" s="73">
        <f t="shared" si="10"/>
        <v>0</v>
      </c>
      <c r="K99" s="6">
        <f t="shared" si="11"/>
        <v>0</v>
      </c>
      <c r="L99" s="51">
        <f t="shared" si="12"/>
        <v>0</v>
      </c>
    </row>
    <row r="100" spans="2:12" ht="18" x14ac:dyDescent="0.25">
      <c r="B100" s="12"/>
      <c r="C100" s="64" t="s">
        <v>9</v>
      </c>
      <c r="D100" s="73">
        <v>2</v>
      </c>
      <c r="E100" s="6">
        <v>900</v>
      </c>
      <c r="F100" s="51">
        <f>D100*E100</f>
        <v>1800</v>
      </c>
      <c r="G100" s="73">
        <v>2</v>
      </c>
      <c r="H100" s="6">
        <v>900</v>
      </c>
      <c r="I100" s="51">
        <f>G100*H100</f>
        <v>1800</v>
      </c>
      <c r="J100" s="73">
        <f t="shared" si="10"/>
        <v>0</v>
      </c>
      <c r="K100" s="6">
        <f t="shared" si="11"/>
        <v>0</v>
      </c>
      <c r="L100" s="51">
        <f t="shared" si="12"/>
        <v>0</v>
      </c>
    </row>
    <row r="101" spans="2:12" ht="18" x14ac:dyDescent="0.25">
      <c r="B101" s="48" t="s">
        <v>47</v>
      </c>
      <c r="C101" s="63" t="s">
        <v>44</v>
      </c>
      <c r="D101" s="72">
        <f>D102+D103+D107+D110</f>
        <v>18</v>
      </c>
      <c r="E101" s="46"/>
      <c r="F101" s="47">
        <f>F102+F103+F107+F110</f>
        <v>20050</v>
      </c>
      <c r="G101" s="72">
        <f>G102+G103+G107+G110</f>
        <v>18</v>
      </c>
      <c r="H101" s="46"/>
      <c r="I101" s="47">
        <f>I102+I103+I107+I110</f>
        <v>20050</v>
      </c>
      <c r="J101" s="72">
        <f t="shared" si="10"/>
        <v>0</v>
      </c>
      <c r="K101" s="46">
        <f t="shared" si="11"/>
        <v>0</v>
      </c>
      <c r="L101" s="47">
        <f t="shared" si="12"/>
        <v>0</v>
      </c>
    </row>
    <row r="102" spans="2:12" ht="18" x14ac:dyDescent="0.25">
      <c r="B102" s="12"/>
      <c r="C102" s="64" t="s">
        <v>4</v>
      </c>
      <c r="D102" s="73">
        <v>1</v>
      </c>
      <c r="E102" s="6">
        <v>2150</v>
      </c>
      <c r="F102" s="13">
        <f>D102*E102</f>
        <v>2150</v>
      </c>
      <c r="G102" s="73">
        <v>1</v>
      </c>
      <c r="H102" s="6">
        <v>2150</v>
      </c>
      <c r="I102" s="13">
        <f>G102*H102</f>
        <v>2150</v>
      </c>
      <c r="J102" s="73">
        <f t="shared" si="10"/>
        <v>0</v>
      </c>
      <c r="K102" s="6">
        <f t="shared" si="11"/>
        <v>0</v>
      </c>
      <c r="L102" s="13">
        <f t="shared" si="12"/>
        <v>0</v>
      </c>
    </row>
    <row r="103" spans="2:12" ht="36" x14ac:dyDescent="0.25">
      <c r="B103" s="16">
        <v>1</v>
      </c>
      <c r="C103" s="65" t="s">
        <v>45</v>
      </c>
      <c r="D103" s="80">
        <f>SUM(D104:D106)</f>
        <v>6</v>
      </c>
      <c r="E103" s="4"/>
      <c r="F103" s="18">
        <f>SUM(F104:F106)</f>
        <v>6400</v>
      </c>
      <c r="G103" s="80">
        <f>SUM(G104:G106)</f>
        <v>6</v>
      </c>
      <c r="H103" s="4"/>
      <c r="I103" s="18">
        <f>SUM(I104:I106)</f>
        <v>6400</v>
      </c>
      <c r="J103" s="80">
        <f t="shared" si="10"/>
        <v>0</v>
      </c>
      <c r="K103" s="4">
        <f t="shared" si="11"/>
        <v>0</v>
      </c>
      <c r="L103" s="18">
        <f t="shared" si="12"/>
        <v>0</v>
      </c>
    </row>
    <row r="104" spans="2:12" ht="18" x14ac:dyDescent="0.25">
      <c r="B104" s="12"/>
      <c r="C104" s="64" t="s">
        <v>7</v>
      </c>
      <c r="D104" s="73">
        <v>1</v>
      </c>
      <c r="E104" s="6">
        <v>1600</v>
      </c>
      <c r="F104" s="13">
        <f>D104*E104</f>
        <v>1600</v>
      </c>
      <c r="G104" s="73">
        <v>1</v>
      </c>
      <c r="H104" s="6">
        <v>1600</v>
      </c>
      <c r="I104" s="13">
        <f>G104*H104</f>
        <v>1600</v>
      </c>
      <c r="J104" s="73">
        <f t="shared" si="10"/>
        <v>0</v>
      </c>
      <c r="K104" s="6">
        <f t="shared" si="11"/>
        <v>0</v>
      </c>
      <c r="L104" s="13">
        <f t="shared" si="12"/>
        <v>0</v>
      </c>
    </row>
    <row r="105" spans="2:12" ht="18" x14ac:dyDescent="0.25">
      <c r="B105" s="12"/>
      <c r="C105" s="64" t="s">
        <v>8</v>
      </c>
      <c r="D105" s="73">
        <f>5-1-1</f>
        <v>3</v>
      </c>
      <c r="E105" s="6">
        <v>1000</v>
      </c>
      <c r="F105" s="51">
        <f>D105*E105</f>
        <v>3000</v>
      </c>
      <c r="G105" s="73">
        <f>5-1-1</f>
        <v>3</v>
      </c>
      <c r="H105" s="6">
        <v>1000</v>
      </c>
      <c r="I105" s="51">
        <f>G105*H105</f>
        <v>3000</v>
      </c>
      <c r="J105" s="73">
        <f t="shared" si="10"/>
        <v>0</v>
      </c>
      <c r="K105" s="6">
        <f t="shared" si="11"/>
        <v>0</v>
      </c>
      <c r="L105" s="51">
        <f t="shared" si="12"/>
        <v>0</v>
      </c>
    </row>
    <row r="106" spans="2:12" ht="18" x14ac:dyDescent="0.25">
      <c r="B106" s="12"/>
      <c r="C106" s="64" t="s">
        <v>9</v>
      </c>
      <c r="D106" s="73">
        <v>2</v>
      </c>
      <c r="E106" s="6">
        <v>900</v>
      </c>
      <c r="F106" s="13">
        <f>D106*E106</f>
        <v>1800</v>
      </c>
      <c r="G106" s="73">
        <v>2</v>
      </c>
      <c r="H106" s="6">
        <v>900</v>
      </c>
      <c r="I106" s="13">
        <f>G106*H106</f>
        <v>1800</v>
      </c>
      <c r="J106" s="73">
        <f t="shared" si="10"/>
        <v>0</v>
      </c>
      <c r="K106" s="6">
        <f t="shared" si="11"/>
        <v>0</v>
      </c>
      <c r="L106" s="13">
        <f t="shared" si="12"/>
        <v>0</v>
      </c>
    </row>
    <row r="107" spans="2:12" ht="36" x14ac:dyDescent="0.25">
      <c r="B107" s="16">
        <v>2</v>
      </c>
      <c r="C107" s="65" t="s">
        <v>46</v>
      </c>
      <c r="D107" s="80">
        <f>SUM(D108:D109)</f>
        <v>5</v>
      </c>
      <c r="E107" s="4"/>
      <c r="F107" s="18">
        <f>SUM(F108:F109)</f>
        <v>5200</v>
      </c>
      <c r="G107" s="80">
        <f>SUM(G108:G109)</f>
        <v>5</v>
      </c>
      <c r="H107" s="4"/>
      <c r="I107" s="18">
        <f>SUM(I108:I109)</f>
        <v>5200</v>
      </c>
      <c r="J107" s="80">
        <f t="shared" si="10"/>
        <v>0</v>
      </c>
      <c r="K107" s="4">
        <f t="shared" si="11"/>
        <v>0</v>
      </c>
      <c r="L107" s="18">
        <f t="shared" si="12"/>
        <v>0</v>
      </c>
    </row>
    <row r="108" spans="2:12" ht="18" x14ac:dyDescent="0.25">
      <c r="B108" s="12"/>
      <c r="C108" s="64" t="s">
        <v>7</v>
      </c>
      <c r="D108" s="73">
        <v>1</v>
      </c>
      <c r="E108" s="6">
        <v>1600</v>
      </c>
      <c r="F108" s="13">
        <f>D108*E108</f>
        <v>1600</v>
      </c>
      <c r="G108" s="73">
        <v>1</v>
      </c>
      <c r="H108" s="6">
        <v>1600</v>
      </c>
      <c r="I108" s="13">
        <f>G108*H108</f>
        <v>1600</v>
      </c>
      <c r="J108" s="73">
        <f t="shared" si="10"/>
        <v>0</v>
      </c>
      <c r="K108" s="6">
        <f t="shared" si="11"/>
        <v>0</v>
      </c>
      <c r="L108" s="13">
        <f t="shared" si="12"/>
        <v>0</v>
      </c>
    </row>
    <row r="109" spans="2:12" ht="18" x14ac:dyDescent="0.25">
      <c r="B109" s="12"/>
      <c r="C109" s="64" t="s">
        <v>9</v>
      </c>
      <c r="D109" s="73">
        <f>5-1</f>
        <v>4</v>
      </c>
      <c r="E109" s="6">
        <v>900</v>
      </c>
      <c r="F109" s="51">
        <f>D109*E109</f>
        <v>3600</v>
      </c>
      <c r="G109" s="73">
        <f>5-1</f>
        <v>4</v>
      </c>
      <c r="H109" s="6">
        <v>900</v>
      </c>
      <c r="I109" s="51">
        <f>G109*H109</f>
        <v>3600</v>
      </c>
      <c r="J109" s="73">
        <f t="shared" si="10"/>
        <v>0</v>
      </c>
      <c r="K109" s="6">
        <f t="shared" si="11"/>
        <v>0</v>
      </c>
      <c r="L109" s="51">
        <f t="shared" si="12"/>
        <v>0</v>
      </c>
    </row>
    <row r="110" spans="2:12" ht="36" x14ac:dyDescent="0.25">
      <c r="B110" s="16">
        <v>3</v>
      </c>
      <c r="C110" s="65" t="s">
        <v>68</v>
      </c>
      <c r="D110" s="80">
        <f>SUM(D111:D113)</f>
        <v>6</v>
      </c>
      <c r="E110" s="4"/>
      <c r="F110" s="18">
        <f>SUM(F111:F113)</f>
        <v>6300</v>
      </c>
      <c r="G110" s="80">
        <f>SUM(G111:G113)</f>
        <v>6</v>
      </c>
      <c r="H110" s="4"/>
      <c r="I110" s="18">
        <f>SUM(I111:I113)</f>
        <v>6300</v>
      </c>
      <c r="J110" s="80">
        <f t="shared" si="10"/>
        <v>0</v>
      </c>
      <c r="K110" s="4">
        <f t="shared" si="11"/>
        <v>0</v>
      </c>
      <c r="L110" s="18">
        <f t="shared" si="12"/>
        <v>0</v>
      </c>
    </row>
    <row r="111" spans="2:12" ht="18" x14ac:dyDescent="0.25">
      <c r="B111" s="12"/>
      <c r="C111" s="64" t="s">
        <v>7</v>
      </c>
      <c r="D111" s="73">
        <v>1</v>
      </c>
      <c r="E111" s="6">
        <v>1600</v>
      </c>
      <c r="F111" s="13">
        <f>D111*E111</f>
        <v>1600</v>
      </c>
      <c r="G111" s="73">
        <v>1</v>
      </c>
      <c r="H111" s="6">
        <v>1600</v>
      </c>
      <c r="I111" s="13">
        <f>G111*H111</f>
        <v>1600</v>
      </c>
      <c r="J111" s="73">
        <f t="shared" si="10"/>
        <v>0</v>
      </c>
      <c r="K111" s="6">
        <f t="shared" si="11"/>
        <v>0</v>
      </c>
      <c r="L111" s="13">
        <f t="shared" si="12"/>
        <v>0</v>
      </c>
    </row>
    <row r="112" spans="2:12" ht="18" x14ac:dyDescent="0.25">
      <c r="B112" s="12"/>
      <c r="C112" s="64" t="s">
        <v>8</v>
      </c>
      <c r="D112" s="73">
        <f>2+1-1</f>
        <v>2</v>
      </c>
      <c r="E112" s="6">
        <v>1000</v>
      </c>
      <c r="F112" s="51">
        <f>D112*E112</f>
        <v>2000</v>
      </c>
      <c r="G112" s="73">
        <f>2+1-1</f>
        <v>2</v>
      </c>
      <c r="H112" s="6">
        <v>1000</v>
      </c>
      <c r="I112" s="51">
        <f>G112*H112</f>
        <v>2000</v>
      </c>
      <c r="J112" s="73">
        <f t="shared" si="10"/>
        <v>0</v>
      </c>
      <c r="K112" s="6">
        <f t="shared" si="11"/>
        <v>0</v>
      </c>
      <c r="L112" s="51">
        <f t="shared" si="12"/>
        <v>0</v>
      </c>
    </row>
    <row r="113" spans="2:12" ht="18" x14ac:dyDescent="0.25">
      <c r="B113" s="12"/>
      <c r="C113" s="64" t="s">
        <v>9</v>
      </c>
      <c r="D113" s="73">
        <f>2-1+1+1</f>
        <v>3</v>
      </c>
      <c r="E113" s="6">
        <v>900</v>
      </c>
      <c r="F113" s="51">
        <f>D113*E113</f>
        <v>2700</v>
      </c>
      <c r="G113" s="73">
        <f>2-1+1+1</f>
        <v>3</v>
      </c>
      <c r="H113" s="6">
        <v>900</v>
      </c>
      <c r="I113" s="51">
        <f>G113*H113</f>
        <v>2700</v>
      </c>
      <c r="J113" s="73">
        <f t="shared" si="10"/>
        <v>0</v>
      </c>
      <c r="K113" s="6">
        <f t="shared" si="11"/>
        <v>0</v>
      </c>
      <c r="L113" s="51">
        <f t="shared" si="12"/>
        <v>0</v>
      </c>
    </row>
    <row r="114" spans="2:12" ht="36" x14ac:dyDescent="0.25">
      <c r="B114" s="48" t="s">
        <v>53</v>
      </c>
      <c r="C114" s="63" t="s">
        <v>48</v>
      </c>
      <c r="D114" s="72">
        <f>D115+D116+D121+D126+D131</f>
        <v>41</v>
      </c>
      <c r="E114" s="46"/>
      <c r="F114" s="47">
        <f>F115+F116+F121+F126+F131</f>
        <v>41550</v>
      </c>
      <c r="G114" s="72">
        <f>G115+G116+G121+G126+G131</f>
        <v>41</v>
      </c>
      <c r="H114" s="46"/>
      <c r="I114" s="47">
        <f>I115+I116+I121+I126+I131</f>
        <v>41550</v>
      </c>
      <c r="J114" s="72">
        <f t="shared" si="10"/>
        <v>0</v>
      </c>
      <c r="K114" s="46">
        <f t="shared" si="11"/>
        <v>0</v>
      </c>
      <c r="L114" s="47">
        <f t="shared" si="12"/>
        <v>0</v>
      </c>
    </row>
    <row r="115" spans="2:12" ht="18" x14ac:dyDescent="0.25">
      <c r="B115" s="12"/>
      <c r="C115" s="64" t="s">
        <v>4</v>
      </c>
      <c r="D115" s="73">
        <v>1</v>
      </c>
      <c r="E115" s="6">
        <v>2150</v>
      </c>
      <c r="F115" s="13">
        <f>D115*E115</f>
        <v>2150</v>
      </c>
      <c r="G115" s="73">
        <v>1</v>
      </c>
      <c r="H115" s="6">
        <v>2150</v>
      </c>
      <c r="I115" s="13">
        <f>G115*H115</f>
        <v>2150</v>
      </c>
      <c r="J115" s="73">
        <f t="shared" si="10"/>
        <v>0</v>
      </c>
      <c r="K115" s="6">
        <f t="shared" si="11"/>
        <v>0</v>
      </c>
      <c r="L115" s="13">
        <f t="shared" si="12"/>
        <v>0</v>
      </c>
    </row>
    <row r="116" spans="2:12" ht="18" x14ac:dyDescent="0.25">
      <c r="B116" s="16">
        <v>1</v>
      </c>
      <c r="C116" s="65" t="s">
        <v>49</v>
      </c>
      <c r="D116" s="80">
        <f>SUM(D117:D120)</f>
        <v>9</v>
      </c>
      <c r="E116" s="4"/>
      <c r="F116" s="18">
        <f>SUM(F117:F120)</f>
        <v>8700</v>
      </c>
      <c r="G116" s="80">
        <f>SUM(G117:G120)</f>
        <v>9</v>
      </c>
      <c r="H116" s="4"/>
      <c r="I116" s="18">
        <f>SUM(I117:I120)</f>
        <v>8700</v>
      </c>
      <c r="J116" s="80">
        <f t="shared" si="10"/>
        <v>0</v>
      </c>
      <c r="K116" s="4">
        <f t="shared" si="11"/>
        <v>0</v>
      </c>
      <c r="L116" s="18">
        <f t="shared" si="12"/>
        <v>0</v>
      </c>
    </row>
    <row r="117" spans="2:12" ht="18" x14ac:dyDescent="0.25">
      <c r="B117" s="12"/>
      <c r="C117" s="64" t="s">
        <v>7</v>
      </c>
      <c r="D117" s="73">
        <v>1</v>
      </c>
      <c r="E117" s="6">
        <v>1600</v>
      </c>
      <c r="F117" s="13">
        <f>D117*E117</f>
        <v>1600</v>
      </c>
      <c r="G117" s="73">
        <v>1</v>
      </c>
      <c r="H117" s="6">
        <v>1600</v>
      </c>
      <c r="I117" s="13">
        <f>G117*H117</f>
        <v>1600</v>
      </c>
      <c r="J117" s="73">
        <f t="shared" si="10"/>
        <v>0</v>
      </c>
      <c r="K117" s="6">
        <f t="shared" si="11"/>
        <v>0</v>
      </c>
      <c r="L117" s="13">
        <f t="shared" si="12"/>
        <v>0</v>
      </c>
    </row>
    <row r="118" spans="2:12" ht="18" x14ac:dyDescent="0.25">
      <c r="B118" s="12"/>
      <c r="C118" s="64" t="s">
        <v>8</v>
      </c>
      <c r="D118" s="73">
        <v>2</v>
      </c>
      <c r="E118" s="6">
        <v>1000</v>
      </c>
      <c r="F118" s="13">
        <f>D118*E118</f>
        <v>2000</v>
      </c>
      <c r="G118" s="73">
        <v>2</v>
      </c>
      <c r="H118" s="6">
        <v>1000</v>
      </c>
      <c r="I118" s="13">
        <f>G118*H118</f>
        <v>2000</v>
      </c>
      <c r="J118" s="73">
        <f t="shared" si="10"/>
        <v>0</v>
      </c>
      <c r="K118" s="6">
        <f t="shared" si="11"/>
        <v>0</v>
      </c>
      <c r="L118" s="13">
        <f t="shared" si="12"/>
        <v>0</v>
      </c>
    </row>
    <row r="119" spans="2:12" ht="18" x14ac:dyDescent="0.25">
      <c r="B119" s="12"/>
      <c r="C119" s="64" t="s">
        <v>9</v>
      </c>
      <c r="D119" s="73">
        <f>3+1-1</f>
        <v>3</v>
      </c>
      <c r="E119" s="6">
        <v>900</v>
      </c>
      <c r="F119" s="13">
        <f>D119*E119</f>
        <v>2700</v>
      </c>
      <c r="G119" s="73">
        <f>3+1-1</f>
        <v>3</v>
      </c>
      <c r="H119" s="6">
        <v>900</v>
      </c>
      <c r="I119" s="13">
        <f>G119*H119</f>
        <v>2700</v>
      </c>
      <c r="J119" s="73">
        <f t="shared" si="10"/>
        <v>0</v>
      </c>
      <c r="K119" s="6">
        <f t="shared" si="11"/>
        <v>0</v>
      </c>
      <c r="L119" s="13">
        <f t="shared" si="12"/>
        <v>0</v>
      </c>
    </row>
    <row r="120" spans="2:12" ht="18" x14ac:dyDescent="0.25">
      <c r="B120" s="12"/>
      <c r="C120" s="64" t="s">
        <v>10</v>
      </c>
      <c r="D120" s="73">
        <f>6-1-2</f>
        <v>3</v>
      </c>
      <c r="E120" s="6">
        <v>800</v>
      </c>
      <c r="F120" s="51">
        <f>D120*E120</f>
        <v>2400</v>
      </c>
      <c r="G120" s="73">
        <f>6-1-2</f>
        <v>3</v>
      </c>
      <c r="H120" s="6">
        <v>800</v>
      </c>
      <c r="I120" s="51">
        <f>G120*H120</f>
        <v>2400</v>
      </c>
      <c r="J120" s="73">
        <f t="shared" si="10"/>
        <v>0</v>
      </c>
      <c r="K120" s="6">
        <f t="shared" si="11"/>
        <v>0</v>
      </c>
      <c r="L120" s="51">
        <f t="shared" si="12"/>
        <v>0</v>
      </c>
    </row>
    <row r="121" spans="2:12" ht="18" x14ac:dyDescent="0.25">
      <c r="B121" s="16">
        <v>2</v>
      </c>
      <c r="C121" s="65" t="s">
        <v>50</v>
      </c>
      <c r="D121" s="80">
        <f>SUM(D122:D125)</f>
        <v>9</v>
      </c>
      <c r="E121" s="4"/>
      <c r="F121" s="18">
        <f>SUM(F122:F125)</f>
        <v>9100</v>
      </c>
      <c r="G121" s="80">
        <f>SUM(G122:G125)</f>
        <v>9</v>
      </c>
      <c r="H121" s="4"/>
      <c r="I121" s="18">
        <f>SUM(I122:I125)</f>
        <v>9100</v>
      </c>
      <c r="J121" s="80">
        <f t="shared" si="10"/>
        <v>0</v>
      </c>
      <c r="K121" s="4">
        <f t="shared" si="11"/>
        <v>0</v>
      </c>
      <c r="L121" s="18">
        <f t="shared" si="12"/>
        <v>0</v>
      </c>
    </row>
    <row r="122" spans="2:12" ht="18" x14ac:dyDescent="0.25">
      <c r="B122" s="12"/>
      <c r="C122" s="64" t="s">
        <v>7</v>
      </c>
      <c r="D122" s="73">
        <v>1</v>
      </c>
      <c r="E122" s="6">
        <v>1600</v>
      </c>
      <c r="F122" s="13">
        <f>D122*E122</f>
        <v>1600</v>
      </c>
      <c r="G122" s="73">
        <v>1</v>
      </c>
      <c r="H122" s="6">
        <v>1600</v>
      </c>
      <c r="I122" s="13">
        <f>G122*H122</f>
        <v>1600</v>
      </c>
      <c r="J122" s="73">
        <f t="shared" si="10"/>
        <v>0</v>
      </c>
      <c r="K122" s="6">
        <f t="shared" si="11"/>
        <v>0</v>
      </c>
      <c r="L122" s="13">
        <f t="shared" si="12"/>
        <v>0</v>
      </c>
    </row>
    <row r="123" spans="2:12" ht="18" x14ac:dyDescent="0.25">
      <c r="B123" s="12"/>
      <c r="C123" s="64" t="s">
        <v>8</v>
      </c>
      <c r="D123" s="73">
        <v>4</v>
      </c>
      <c r="E123" s="6">
        <v>1000</v>
      </c>
      <c r="F123" s="13">
        <f>D123*E123</f>
        <v>4000</v>
      </c>
      <c r="G123" s="73">
        <v>4</v>
      </c>
      <c r="H123" s="6">
        <v>1000</v>
      </c>
      <c r="I123" s="13">
        <f>G123*H123</f>
        <v>4000</v>
      </c>
      <c r="J123" s="73">
        <f t="shared" si="10"/>
        <v>0</v>
      </c>
      <c r="K123" s="6">
        <f t="shared" si="11"/>
        <v>0</v>
      </c>
      <c r="L123" s="13">
        <f t="shared" si="12"/>
        <v>0</v>
      </c>
    </row>
    <row r="124" spans="2:12" ht="18" x14ac:dyDescent="0.25">
      <c r="B124" s="12"/>
      <c r="C124" s="64" t="s">
        <v>9</v>
      </c>
      <c r="D124" s="73">
        <f>2+1</f>
        <v>3</v>
      </c>
      <c r="E124" s="6">
        <v>900</v>
      </c>
      <c r="F124" s="13">
        <f>D124*E124</f>
        <v>2700</v>
      </c>
      <c r="G124" s="73">
        <f>2+1</f>
        <v>3</v>
      </c>
      <c r="H124" s="6">
        <v>900</v>
      </c>
      <c r="I124" s="13">
        <f>G124*H124</f>
        <v>2700</v>
      </c>
      <c r="J124" s="73">
        <f t="shared" si="10"/>
        <v>0</v>
      </c>
      <c r="K124" s="6">
        <f t="shared" si="11"/>
        <v>0</v>
      </c>
      <c r="L124" s="13">
        <f t="shared" si="12"/>
        <v>0</v>
      </c>
    </row>
    <row r="125" spans="2:12" ht="18" x14ac:dyDescent="0.25">
      <c r="B125" s="12"/>
      <c r="C125" s="64" t="s">
        <v>10</v>
      </c>
      <c r="D125" s="73">
        <f>2-1</f>
        <v>1</v>
      </c>
      <c r="E125" s="6">
        <v>800</v>
      </c>
      <c r="F125" s="51">
        <f>D125*E125</f>
        <v>800</v>
      </c>
      <c r="G125" s="73">
        <f>2-1</f>
        <v>1</v>
      </c>
      <c r="H125" s="6">
        <v>800</v>
      </c>
      <c r="I125" s="51">
        <f>G125*H125</f>
        <v>800</v>
      </c>
      <c r="J125" s="73">
        <f t="shared" si="10"/>
        <v>0</v>
      </c>
      <c r="K125" s="6">
        <f t="shared" si="11"/>
        <v>0</v>
      </c>
      <c r="L125" s="51">
        <f t="shared" si="12"/>
        <v>0</v>
      </c>
    </row>
    <row r="126" spans="2:12" ht="54" x14ac:dyDescent="0.25">
      <c r="B126" s="16">
        <v>3</v>
      </c>
      <c r="C126" s="65" t="s">
        <v>51</v>
      </c>
      <c r="D126" s="80">
        <f>SUM(D127:D130)</f>
        <v>11</v>
      </c>
      <c r="E126" s="4"/>
      <c r="F126" s="17">
        <f>SUM(F127:F130)</f>
        <v>10600</v>
      </c>
      <c r="G126" s="80">
        <f>SUM(G127:G130)</f>
        <v>11</v>
      </c>
      <c r="H126" s="4"/>
      <c r="I126" s="17">
        <f>SUM(I127:I130)</f>
        <v>10600</v>
      </c>
      <c r="J126" s="80">
        <f t="shared" si="10"/>
        <v>0</v>
      </c>
      <c r="K126" s="4">
        <f t="shared" si="11"/>
        <v>0</v>
      </c>
      <c r="L126" s="17">
        <f t="shared" si="12"/>
        <v>0</v>
      </c>
    </row>
    <row r="127" spans="2:12" ht="18" x14ac:dyDescent="0.25">
      <c r="B127" s="12"/>
      <c r="C127" s="64" t="s">
        <v>7</v>
      </c>
      <c r="D127" s="73">
        <v>1</v>
      </c>
      <c r="E127" s="6">
        <v>1600</v>
      </c>
      <c r="F127" s="13">
        <f>D127*E127</f>
        <v>1600</v>
      </c>
      <c r="G127" s="73">
        <v>1</v>
      </c>
      <c r="H127" s="6">
        <v>1600</v>
      </c>
      <c r="I127" s="13">
        <f>G127*H127</f>
        <v>1600</v>
      </c>
      <c r="J127" s="73">
        <f t="shared" si="10"/>
        <v>0</v>
      </c>
      <c r="K127" s="6">
        <f t="shared" si="11"/>
        <v>0</v>
      </c>
      <c r="L127" s="13">
        <f t="shared" si="12"/>
        <v>0</v>
      </c>
    </row>
    <row r="128" spans="2:12" ht="18" x14ac:dyDescent="0.25">
      <c r="B128" s="12"/>
      <c r="C128" s="64" t="s">
        <v>8</v>
      </c>
      <c r="D128" s="73">
        <f>4</f>
        <v>4</v>
      </c>
      <c r="E128" s="6">
        <v>1000</v>
      </c>
      <c r="F128" s="13">
        <f>D128*E128</f>
        <v>4000</v>
      </c>
      <c r="G128" s="73">
        <f>4</f>
        <v>4</v>
      </c>
      <c r="H128" s="6">
        <v>1000</v>
      </c>
      <c r="I128" s="13">
        <f>G128*H128</f>
        <v>4000</v>
      </c>
      <c r="J128" s="73">
        <f t="shared" si="10"/>
        <v>0</v>
      </c>
      <c r="K128" s="6">
        <f t="shared" si="11"/>
        <v>0</v>
      </c>
      <c r="L128" s="13">
        <f t="shared" si="12"/>
        <v>0</v>
      </c>
    </row>
    <row r="129" spans="2:12" ht="18" x14ac:dyDescent="0.25">
      <c r="B129" s="12"/>
      <c r="C129" s="64" t="s">
        <v>9</v>
      </c>
      <c r="D129" s="73">
        <v>2</v>
      </c>
      <c r="E129" s="6">
        <v>900</v>
      </c>
      <c r="F129" s="13">
        <f>D129*E129</f>
        <v>1800</v>
      </c>
      <c r="G129" s="73">
        <v>2</v>
      </c>
      <c r="H129" s="6">
        <v>900</v>
      </c>
      <c r="I129" s="13">
        <f>G129*H129</f>
        <v>1800</v>
      </c>
      <c r="J129" s="73">
        <f t="shared" si="10"/>
        <v>0</v>
      </c>
      <c r="K129" s="6">
        <f t="shared" si="11"/>
        <v>0</v>
      </c>
      <c r="L129" s="13">
        <f t="shared" si="12"/>
        <v>0</v>
      </c>
    </row>
    <row r="130" spans="2:12" ht="18" x14ac:dyDescent="0.25">
      <c r="B130" s="12"/>
      <c r="C130" s="64" t="s">
        <v>10</v>
      </c>
      <c r="D130" s="73">
        <f>4+1-1</f>
        <v>4</v>
      </c>
      <c r="E130" s="6">
        <v>800</v>
      </c>
      <c r="F130" s="13">
        <f>D130*E130</f>
        <v>3200</v>
      </c>
      <c r="G130" s="73">
        <f>4+1-1</f>
        <v>4</v>
      </c>
      <c r="H130" s="6">
        <v>800</v>
      </c>
      <c r="I130" s="13">
        <f>G130*H130</f>
        <v>3200</v>
      </c>
      <c r="J130" s="73">
        <f t="shared" si="10"/>
        <v>0</v>
      </c>
      <c r="K130" s="6">
        <f t="shared" si="11"/>
        <v>0</v>
      </c>
      <c r="L130" s="13">
        <f t="shared" si="12"/>
        <v>0</v>
      </c>
    </row>
    <row r="131" spans="2:12" ht="18" x14ac:dyDescent="0.25">
      <c r="B131" s="16">
        <v>4</v>
      </c>
      <c r="C131" s="65" t="s">
        <v>52</v>
      </c>
      <c r="D131" s="82">
        <f>SUM(D132:D135)</f>
        <v>11</v>
      </c>
      <c r="E131" s="5"/>
      <c r="F131" s="17">
        <f>SUM(F132:F135)</f>
        <v>11000</v>
      </c>
      <c r="G131" s="82">
        <f>SUM(G132:G135)</f>
        <v>11</v>
      </c>
      <c r="H131" s="5"/>
      <c r="I131" s="17">
        <f>SUM(I132:I135)</f>
        <v>11000</v>
      </c>
      <c r="J131" s="82">
        <f t="shared" si="10"/>
        <v>0</v>
      </c>
      <c r="K131" s="5">
        <f t="shared" si="11"/>
        <v>0</v>
      </c>
      <c r="L131" s="17">
        <f t="shared" si="12"/>
        <v>0</v>
      </c>
    </row>
    <row r="132" spans="2:12" ht="18" x14ac:dyDescent="0.25">
      <c r="B132" s="12"/>
      <c r="C132" s="64" t="s">
        <v>7</v>
      </c>
      <c r="D132" s="73">
        <v>1</v>
      </c>
      <c r="E132" s="6">
        <v>1600</v>
      </c>
      <c r="F132" s="13">
        <f>D132*E132</f>
        <v>1600</v>
      </c>
      <c r="G132" s="73">
        <v>1</v>
      </c>
      <c r="H132" s="6">
        <v>1600</v>
      </c>
      <c r="I132" s="13">
        <f>G132*H132</f>
        <v>1600</v>
      </c>
      <c r="J132" s="73">
        <f t="shared" si="10"/>
        <v>0</v>
      </c>
      <c r="K132" s="6">
        <f t="shared" si="11"/>
        <v>0</v>
      </c>
      <c r="L132" s="13">
        <f t="shared" si="12"/>
        <v>0</v>
      </c>
    </row>
    <row r="133" spans="2:12" ht="18" x14ac:dyDescent="0.25">
      <c r="B133" s="12"/>
      <c r="C133" s="64" t="s">
        <v>8</v>
      </c>
      <c r="D133" s="73">
        <f>7-1</f>
        <v>6</v>
      </c>
      <c r="E133" s="6">
        <v>1000</v>
      </c>
      <c r="F133" s="13">
        <f>D133*E133</f>
        <v>6000</v>
      </c>
      <c r="G133" s="73">
        <f>7-1</f>
        <v>6</v>
      </c>
      <c r="H133" s="6">
        <v>1000</v>
      </c>
      <c r="I133" s="13">
        <f>G133*H133</f>
        <v>6000</v>
      </c>
      <c r="J133" s="73">
        <f t="shared" si="10"/>
        <v>0</v>
      </c>
      <c r="K133" s="6">
        <f t="shared" si="11"/>
        <v>0</v>
      </c>
      <c r="L133" s="13">
        <f t="shared" si="12"/>
        <v>0</v>
      </c>
    </row>
    <row r="134" spans="2:12" ht="18" x14ac:dyDescent="0.25">
      <c r="B134" s="12"/>
      <c r="C134" s="64" t="s">
        <v>9</v>
      </c>
      <c r="D134" s="73">
        <f>2-2+1+1</f>
        <v>2</v>
      </c>
      <c r="E134" s="6">
        <v>900</v>
      </c>
      <c r="F134" s="13">
        <f>D134*E134</f>
        <v>1800</v>
      </c>
      <c r="G134" s="73">
        <f>2-2+1+1</f>
        <v>2</v>
      </c>
      <c r="H134" s="6">
        <v>900</v>
      </c>
      <c r="I134" s="13">
        <f>G134*H134</f>
        <v>1800</v>
      </c>
      <c r="J134" s="73">
        <f t="shared" ref="J134:J181" si="13">G134-D134</f>
        <v>0</v>
      </c>
      <c r="K134" s="6">
        <f t="shared" ref="K134:K181" si="14">H134-E134</f>
        <v>0</v>
      </c>
      <c r="L134" s="13">
        <f t="shared" ref="L134:L181" si="15">I134-F134</f>
        <v>0</v>
      </c>
    </row>
    <row r="135" spans="2:12" ht="18" x14ac:dyDescent="0.25">
      <c r="B135" s="12"/>
      <c r="C135" s="64" t="s">
        <v>10</v>
      </c>
      <c r="D135" s="73">
        <f>7+2+1-8</f>
        <v>2</v>
      </c>
      <c r="E135" s="6">
        <v>800</v>
      </c>
      <c r="F135" s="13">
        <f>D135*E135</f>
        <v>1600</v>
      </c>
      <c r="G135" s="73">
        <f>7+2+1-8</f>
        <v>2</v>
      </c>
      <c r="H135" s="6">
        <v>800</v>
      </c>
      <c r="I135" s="13">
        <f>G135*H135</f>
        <v>1600</v>
      </c>
      <c r="J135" s="73">
        <f t="shared" si="13"/>
        <v>0</v>
      </c>
      <c r="K135" s="6">
        <f t="shared" si="14"/>
        <v>0</v>
      </c>
      <c r="L135" s="13">
        <f t="shared" si="15"/>
        <v>0</v>
      </c>
    </row>
    <row r="136" spans="2:12" ht="36" x14ac:dyDescent="0.25">
      <c r="B136" s="48" t="s">
        <v>57</v>
      </c>
      <c r="C136" s="63" t="s">
        <v>54</v>
      </c>
      <c r="D136" s="72">
        <f>D137+D138+D139+D144+D149</f>
        <v>17</v>
      </c>
      <c r="E136" s="46"/>
      <c r="F136" s="47">
        <f>F137+F138+F139+F144+F149</f>
        <v>20100</v>
      </c>
      <c r="G136" s="72">
        <f>G137+G138+G139+G144+G149</f>
        <v>17</v>
      </c>
      <c r="H136" s="46"/>
      <c r="I136" s="47">
        <f>I137+I138+I139+I144+I149</f>
        <v>20100</v>
      </c>
      <c r="J136" s="72">
        <f t="shared" si="13"/>
        <v>0</v>
      </c>
      <c r="K136" s="46">
        <f t="shared" si="14"/>
        <v>0</v>
      </c>
      <c r="L136" s="47">
        <f t="shared" si="15"/>
        <v>0</v>
      </c>
    </row>
    <row r="137" spans="2:12" ht="18" x14ac:dyDescent="0.25">
      <c r="B137" s="12"/>
      <c r="C137" s="64" t="s">
        <v>4</v>
      </c>
      <c r="D137" s="73">
        <v>1</v>
      </c>
      <c r="E137" s="6">
        <v>2150</v>
      </c>
      <c r="F137" s="13">
        <f>D137*E137</f>
        <v>2150</v>
      </c>
      <c r="G137" s="73">
        <v>1</v>
      </c>
      <c r="H137" s="6">
        <v>2150</v>
      </c>
      <c r="I137" s="13">
        <f>G137*H137</f>
        <v>2150</v>
      </c>
      <c r="J137" s="73">
        <f t="shared" si="13"/>
        <v>0</v>
      </c>
      <c r="K137" s="6">
        <f t="shared" si="14"/>
        <v>0</v>
      </c>
      <c r="L137" s="13">
        <f t="shared" si="15"/>
        <v>0</v>
      </c>
    </row>
    <row r="138" spans="2:12" ht="18" x14ac:dyDescent="0.25">
      <c r="B138" s="12"/>
      <c r="C138" s="64" t="s">
        <v>5</v>
      </c>
      <c r="D138" s="73">
        <v>1</v>
      </c>
      <c r="E138" s="6">
        <v>1850</v>
      </c>
      <c r="F138" s="13">
        <f>D138*E138</f>
        <v>1850</v>
      </c>
      <c r="G138" s="73">
        <v>1</v>
      </c>
      <c r="H138" s="6">
        <v>1850</v>
      </c>
      <c r="I138" s="13">
        <f>G138*H138</f>
        <v>1850</v>
      </c>
      <c r="J138" s="73">
        <f t="shared" si="13"/>
        <v>0</v>
      </c>
      <c r="K138" s="6">
        <f t="shared" si="14"/>
        <v>0</v>
      </c>
      <c r="L138" s="13">
        <f t="shared" si="15"/>
        <v>0</v>
      </c>
    </row>
    <row r="139" spans="2:12" ht="36" x14ac:dyDescent="0.25">
      <c r="B139" s="16">
        <v>1</v>
      </c>
      <c r="C139" s="65" t="s">
        <v>55</v>
      </c>
      <c r="D139" s="80">
        <f>SUM(D140:D143)</f>
        <v>6</v>
      </c>
      <c r="E139" s="4"/>
      <c r="F139" s="17">
        <f>SUM(F140:F143)</f>
        <v>6200</v>
      </c>
      <c r="G139" s="80">
        <f>SUM(G140:G143)</f>
        <v>6</v>
      </c>
      <c r="H139" s="4"/>
      <c r="I139" s="17">
        <f>SUM(I140:I143)</f>
        <v>6200</v>
      </c>
      <c r="J139" s="80">
        <f t="shared" si="13"/>
        <v>0</v>
      </c>
      <c r="K139" s="4">
        <f t="shared" si="14"/>
        <v>0</v>
      </c>
      <c r="L139" s="17">
        <f t="shared" si="15"/>
        <v>0</v>
      </c>
    </row>
    <row r="140" spans="2:12" ht="18" x14ac:dyDescent="0.25">
      <c r="B140" s="12"/>
      <c r="C140" s="64" t="s">
        <v>7</v>
      </c>
      <c r="D140" s="73">
        <v>1</v>
      </c>
      <c r="E140" s="6">
        <v>1600</v>
      </c>
      <c r="F140" s="13">
        <f>D140*E140</f>
        <v>1600</v>
      </c>
      <c r="G140" s="73">
        <v>1</v>
      </c>
      <c r="H140" s="6">
        <v>1600</v>
      </c>
      <c r="I140" s="13">
        <f>G140*H140</f>
        <v>1600</v>
      </c>
      <c r="J140" s="73">
        <f t="shared" si="13"/>
        <v>0</v>
      </c>
      <c r="K140" s="6">
        <f t="shared" si="14"/>
        <v>0</v>
      </c>
      <c r="L140" s="13">
        <f t="shared" si="15"/>
        <v>0</v>
      </c>
    </row>
    <row r="141" spans="2:12" ht="18" x14ac:dyDescent="0.25">
      <c r="B141" s="12"/>
      <c r="C141" s="64" t="s">
        <v>8</v>
      </c>
      <c r="D141" s="73">
        <v>2</v>
      </c>
      <c r="E141" s="6">
        <v>1000</v>
      </c>
      <c r="F141" s="13">
        <f>D141*E141</f>
        <v>2000</v>
      </c>
      <c r="G141" s="73">
        <v>2</v>
      </c>
      <c r="H141" s="6">
        <v>1000</v>
      </c>
      <c r="I141" s="13">
        <f>G141*H141</f>
        <v>2000</v>
      </c>
      <c r="J141" s="73">
        <f t="shared" si="13"/>
        <v>0</v>
      </c>
      <c r="K141" s="6">
        <f t="shared" si="14"/>
        <v>0</v>
      </c>
      <c r="L141" s="13">
        <f t="shared" si="15"/>
        <v>0</v>
      </c>
    </row>
    <row r="142" spans="2:12" ht="18" x14ac:dyDescent="0.25">
      <c r="B142" s="12"/>
      <c r="C142" s="64" t="s">
        <v>9</v>
      </c>
      <c r="D142" s="73">
        <f>2+1-1</f>
        <v>2</v>
      </c>
      <c r="E142" s="6">
        <v>900</v>
      </c>
      <c r="F142" s="13">
        <f>D142*E142</f>
        <v>1800</v>
      </c>
      <c r="G142" s="73">
        <f>2+1-1</f>
        <v>2</v>
      </c>
      <c r="H142" s="6">
        <v>900</v>
      </c>
      <c r="I142" s="13">
        <f>G142*H142</f>
        <v>1800</v>
      </c>
      <c r="J142" s="73">
        <f t="shared" si="13"/>
        <v>0</v>
      </c>
      <c r="K142" s="6">
        <f t="shared" si="14"/>
        <v>0</v>
      </c>
      <c r="L142" s="13">
        <f t="shared" si="15"/>
        <v>0</v>
      </c>
    </row>
    <row r="143" spans="2:12" ht="18" x14ac:dyDescent="0.25">
      <c r="B143" s="12"/>
      <c r="C143" s="64" t="s">
        <v>10</v>
      </c>
      <c r="D143" s="73">
        <v>1</v>
      </c>
      <c r="E143" s="6">
        <v>800</v>
      </c>
      <c r="F143" s="13">
        <f>D143*E143</f>
        <v>800</v>
      </c>
      <c r="G143" s="73">
        <v>1</v>
      </c>
      <c r="H143" s="6">
        <v>800</v>
      </c>
      <c r="I143" s="13">
        <f>G143*H143</f>
        <v>800</v>
      </c>
      <c r="J143" s="73">
        <f t="shared" si="13"/>
        <v>0</v>
      </c>
      <c r="K143" s="6">
        <f t="shared" si="14"/>
        <v>0</v>
      </c>
      <c r="L143" s="13">
        <f t="shared" si="15"/>
        <v>0</v>
      </c>
    </row>
    <row r="144" spans="2:12" ht="36" x14ac:dyDescent="0.25">
      <c r="B144" s="16">
        <v>2</v>
      </c>
      <c r="C144" s="68" t="s">
        <v>56</v>
      </c>
      <c r="D144" s="80">
        <f>SUM(D145:D148)</f>
        <v>4</v>
      </c>
      <c r="E144" s="4"/>
      <c r="F144" s="17">
        <f>SUM(F145:F148)</f>
        <v>4300</v>
      </c>
      <c r="G144" s="80">
        <f>SUM(G145:G148)</f>
        <v>4</v>
      </c>
      <c r="H144" s="4"/>
      <c r="I144" s="17">
        <f>SUM(I145:I148)</f>
        <v>4300</v>
      </c>
      <c r="J144" s="80">
        <f t="shared" si="13"/>
        <v>0</v>
      </c>
      <c r="K144" s="4">
        <f t="shared" si="14"/>
        <v>0</v>
      </c>
      <c r="L144" s="17">
        <f t="shared" si="15"/>
        <v>0</v>
      </c>
    </row>
    <row r="145" spans="2:12" ht="18" x14ac:dyDescent="0.25">
      <c r="B145" s="12"/>
      <c r="C145" s="64" t="s">
        <v>7</v>
      </c>
      <c r="D145" s="73">
        <v>1</v>
      </c>
      <c r="E145" s="6">
        <v>1600</v>
      </c>
      <c r="F145" s="13">
        <f>D145*E145</f>
        <v>1600</v>
      </c>
      <c r="G145" s="73">
        <v>1</v>
      </c>
      <c r="H145" s="6">
        <v>1600</v>
      </c>
      <c r="I145" s="13">
        <f>G145*H145</f>
        <v>1600</v>
      </c>
      <c r="J145" s="73">
        <f t="shared" si="13"/>
        <v>0</v>
      </c>
      <c r="K145" s="6">
        <f t="shared" si="14"/>
        <v>0</v>
      </c>
      <c r="L145" s="13">
        <f t="shared" si="15"/>
        <v>0</v>
      </c>
    </row>
    <row r="146" spans="2:12" ht="18" x14ac:dyDescent="0.25">
      <c r="B146" s="12"/>
      <c r="C146" s="64" t="s">
        <v>8</v>
      </c>
      <c r="D146" s="73">
        <f>2-1</f>
        <v>1</v>
      </c>
      <c r="E146" s="6">
        <v>1000</v>
      </c>
      <c r="F146" s="13">
        <f>D146*E146</f>
        <v>1000</v>
      </c>
      <c r="G146" s="73">
        <f>2-1</f>
        <v>1</v>
      </c>
      <c r="H146" s="6">
        <v>1000</v>
      </c>
      <c r="I146" s="13">
        <f>G146*H146</f>
        <v>1000</v>
      </c>
      <c r="J146" s="73">
        <f t="shared" si="13"/>
        <v>0</v>
      </c>
      <c r="K146" s="6">
        <f t="shared" si="14"/>
        <v>0</v>
      </c>
      <c r="L146" s="13">
        <f t="shared" si="15"/>
        <v>0</v>
      </c>
    </row>
    <row r="147" spans="2:12" ht="18" x14ac:dyDescent="0.25">
      <c r="B147" s="12"/>
      <c r="C147" s="64" t="s">
        <v>9</v>
      </c>
      <c r="D147" s="73">
        <v>1</v>
      </c>
      <c r="E147" s="6">
        <v>900</v>
      </c>
      <c r="F147" s="13">
        <f>D147*E147</f>
        <v>900</v>
      </c>
      <c r="G147" s="73">
        <v>1</v>
      </c>
      <c r="H147" s="6">
        <v>900</v>
      </c>
      <c r="I147" s="13">
        <f>G147*H147</f>
        <v>900</v>
      </c>
      <c r="J147" s="73">
        <f t="shared" si="13"/>
        <v>0</v>
      </c>
      <c r="K147" s="6">
        <f t="shared" si="14"/>
        <v>0</v>
      </c>
      <c r="L147" s="13">
        <f t="shared" si="15"/>
        <v>0</v>
      </c>
    </row>
    <row r="148" spans="2:12" ht="18" x14ac:dyDescent="0.25">
      <c r="B148" s="12"/>
      <c r="C148" s="64" t="s">
        <v>10</v>
      </c>
      <c r="D148" s="73">
        <f>2-1</f>
        <v>1</v>
      </c>
      <c r="E148" s="6">
        <v>800</v>
      </c>
      <c r="F148" s="13">
        <f>D148*E148</f>
        <v>800</v>
      </c>
      <c r="G148" s="73">
        <f>2-1</f>
        <v>1</v>
      </c>
      <c r="H148" s="6">
        <v>800</v>
      </c>
      <c r="I148" s="13">
        <f>G148*H148</f>
        <v>800</v>
      </c>
      <c r="J148" s="73">
        <f t="shared" si="13"/>
        <v>0</v>
      </c>
      <c r="K148" s="6">
        <f t="shared" si="14"/>
        <v>0</v>
      </c>
      <c r="L148" s="13">
        <f t="shared" si="15"/>
        <v>0</v>
      </c>
    </row>
    <row r="149" spans="2:12" ht="54" x14ac:dyDescent="0.25">
      <c r="B149" s="12">
        <v>3</v>
      </c>
      <c r="C149" s="69" t="s">
        <v>71</v>
      </c>
      <c r="D149" s="80">
        <f>SUM(D150:D151)</f>
        <v>5</v>
      </c>
      <c r="E149" s="4"/>
      <c r="F149" s="17">
        <f>SUM(F150:F151)</f>
        <v>5600</v>
      </c>
      <c r="G149" s="80">
        <f>SUM(G150:G151)</f>
        <v>5</v>
      </c>
      <c r="H149" s="4"/>
      <c r="I149" s="17">
        <f>SUM(I150:I151)</f>
        <v>5600</v>
      </c>
      <c r="J149" s="80">
        <f t="shared" si="13"/>
        <v>0</v>
      </c>
      <c r="K149" s="4">
        <f t="shared" si="14"/>
        <v>0</v>
      </c>
      <c r="L149" s="17">
        <f t="shared" si="15"/>
        <v>0</v>
      </c>
    </row>
    <row r="150" spans="2:12" ht="18" x14ac:dyDescent="0.25">
      <c r="B150" s="12"/>
      <c r="C150" s="64" t="s">
        <v>7</v>
      </c>
      <c r="D150" s="73">
        <v>1</v>
      </c>
      <c r="E150" s="6">
        <v>1600</v>
      </c>
      <c r="F150" s="13">
        <f>D150*E150</f>
        <v>1600</v>
      </c>
      <c r="G150" s="73">
        <v>1</v>
      </c>
      <c r="H150" s="6">
        <v>1600</v>
      </c>
      <c r="I150" s="13">
        <f>G150*H150</f>
        <v>1600</v>
      </c>
      <c r="J150" s="73">
        <f t="shared" si="13"/>
        <v>0</v>
      </c>
      <c r="K150" s="6">
        <f t="shared" si="14"/>
        <v>0</v>
      </c>
      <c r="L150" s="13">
        <f t="shared" si="15"/>
        <v>0</v>
      </c>
    </row>
    <row r="151" spans="2:12" ht="18" x14ac:dyDescent="0.25">
      <c r="B151" s="12"/>
      <c r="C151" s="64" t="s">
        <v>8</v>
      </c>
      <c r="D151" s="73">
        <v>4</v>
      </c>
      <c r="E151" s="6">
        <v>1000</v>
      </c>
      <c r="F151" s="13">
        <f>D151*E151</f>
        <v>4000</v>
      </c>
      <c r="G151" s="73">
        <v>4</v>
      </c>
      <c r="H151" s="6">
        <v>1000</v>
      </c>
      <c r="I151" s="13">
        <f>G151*H151</f>
        <v>4000</v>
      </c>
      <c r="J151" s="73">
        <f t="shared" si="13"/>
        <v>0</v>
      </c>
      <c r="K151" s="6">
        <f t="shared" si="14"/>
        <v>0</v>
      </c>
      <c r="L151" s="13">
        <f t="shared" si="15"/>
        <v>0</v>
      </c>
    </row>
    <row r="152" spans="2:12" ht="54" x14ac:dyDescent="0.25">
      <c r="B152" s="48" t="s">
        <v>58</v>
      </c>
      <c r="C152" s="63" t="s">
        <v>74</v>
      </c>
      <c r="D152" s="72">
        <f>D153+D154+D155+D159</f>
        <v>14</v>
      </c>
      <c r="E152" s="46"/>
      <c r="F152" s="47">
        <f>F153+F154+F155+F159</f>
        <v>15150</v>
      </c>
      <c r="G152" s="72">
        <f>G153+G154+G155+G159</f>
        <v>14</v>
      </c>
      <c r="H152" s="46"/>
      <c r="I152" s="47">
        <f>I153+I154+I155+I159</f>
        <v>15150</v>
      </c>
      <c r="J152" s="72">
        <f t="shared" si="13"/>
        <v>0</v>
      </c>
      <c r="K152" s="46">
        <f t="shared" si="14"/>
        <v>0</v>
      </c>
      <c r="L152" s="47">
        <f t="shared" si="15"/>
        <v>0</v>
      </c>
    </row>
    <row r="153" spans="2:12" ht="18" x14ac:dyDescent="0.25">
      <c r="B153" s="12"/>
      <c r="C153" s="64" t="s">
        <v>4</v>
      </c>
      <c r="D153" s="73">
        <v>1</v>
      </c>
      <c r="E153" s="6">
        <v>2150</v>
      </c>
      <c r="F153" s="13">
        <f>D153*E153</f>
        <v>2150</v>
      </c>
      <c r="G153" s="73">
        <v>1</v>
      </c>
      <c r="H153" s="6">
        <v>2150</v>
      </c>
      <c r="I153" s="13">
        <f>G153*H153</f>
        <v>2150</v>
      </c>
      <c r="J153" s="73">
        <f t="shared" si="13"/>
        <v>0</v>
      </c>
      <c r="K153" s="6">
        <f t="shared" si="14"/>
        <v>0</v>
      </c>
      <c r="L153" s="13">
        <f t="shared" si="15"/>
        <v>0</v>
      </c>
    </row>
    <row r="154" spans="2:12" ht="18" x14ac:dyDescent="0.25">
      <c r="B154" s="12"/>
      <c r="C154" s="70" t="s">
        <v>10</v>
      </c>
      <c r="D154" s="83">
        <v>1</v>
      </c>
      <c r="E154" s="9">
        <v>800</v>
      </c>
      <c r="F154" s="19">
        <f>D154*E154</f>
        <v>800</v>
      </c>
      <c r="G154" s="83">
        <v>1</v>
      </c>
      <c r="H154" s="9">
        <v>800</v>
      </c>
      <c r="I154" s="19">
        <f>G154*H154</f>
        <v>800</v>
      </c>
      <c r="J154" s="83">
        <f t="shared" si="13"/>
        <v>0</v>
      </c>
      <c r="K154" s="9">
        <f t="shared" si="14"/>
        <v>0</v>
      </c>
      <c r="L154" s="19">
        <f t="shared" si="15"/>
        <v>0</v>
      </c>
    </row>
    <row r="155" spans="2:12" ht="36" x14ac:dyDescent="0.25">
      <c r="B155" s="16">
        <v>1</v>
      </c>
      <c r="C155" s="65" t="s">
        <v>66</v>
      </c>
      <c r="D155" s="80">
        <f>SUM(D156:D158)</f>
        <v>5</v>
      </c>
      <c r="E155" s="4"/>
      <c r="F155" s="18">
        <f>SUM(F156:F158)</f>
        <v>5400</v>
      </c>
      <c r="G155" s="80">
        <f>SUM(G156:G158)</f>
        <v>5</v>
      </c>
      <c r="H155" s="4"/>
      <c r="I155" s="18">
        <f>SUM(I156:I158)</f>
        <v>5400</v>
      </c>
      <c r="J155" s="80">
        <f t="shared" si="13"/>
        <v>0</v>
      </c>
      <c r="K155" s="4">
        <f t="shared" si="14"/>
        <v>0</v>
      </c>
      <c r="L155" s="18">
        <f t="shared" si="15"/>
        <v>0</v>
      </c>
    </row>
    <row r="156" spans="2:12" ht="18" x14ac:dyDescent="0.25">
      <c r="B156" s="20"/>
      <c r="C156" s="70" t="s">
        <v>7</v>
      </c>
      <c r="D156" s="83">
        <v>1</v>
      </c>
      <c r="E156" s="9">
        <v>1600</v>
      </c>
      <c r="F156" s="19">
        <f>D156*E156</f>
        <v>1600</v>
      </c>
      <c r="G156" s="83">
        <v>1</v>
      </c>
      <c r="H156" s="9">
        <v>1600</v>
      </c>
      <c r="I156" s="19">
        <f>G156*H156</f>
        <v>1600</v>
      </c>
      <c r="J156" s="83">
        <f t="shared" si="13"/>
        <v>0</v>
      </c>
      <c r="K156" s="9">
        <f t="shared" si="14"/>
        <v>0</v>
      </c>
      <c r="L156" s="19">
        <f t="shared" si="15"/>
        <v>0</v>
      </c>
    </row>
    <row r="157" spans="2:12" ht="18" x14ac:dyDescent="0.25">
      <c r="B157" s="20"/>
      <c r="C157" s="70" t="s">
        <v>8</v>
      </c>
      <c r="D157" s="83">
        <f>2+1</f>
        <v>3</v>
      </c>
      <c r="E157" s="9">
        <v>1000</v>
      </c>
      <c r="F157" s="19">
        <f>D157*E157</f>
        <v>3000</v>
      </c>
      <c r="G157" s="83">
        <f>2+1</f>
        <v>3</v>
      </c>
      <c r="H157" s="9">
        <v>1000</v>
      </c>
      <c r="I157" s="19">
        <f>G157*H157</f>
        <v>3000</v>
      </c>
      <c r="J157" s="83">
        <f t="shared" si="13"/>
        <v>0</v>
      </c>
      <c r="K157" s="9">
        <f t="shared" si="14"/>
        <v>0</v>
      </c>
      <c r="L157" s="19">
        <f t="shared" si="15"/>
        <v>0</v>
      </c>
    </row>
    <row r="158" spans="2:12" ht="18" x14ac:dyDescent="0.25">
      <c r="B158" s="20"/>
      <c r="C158" s="70" t="s">
        <v>10</v>
      </c>
      <c r="D158" s="83">
        <v>1</v>
      </c>
      <c r="E158" s="9">
        <v>800</v>
      </c>
      <c r="F158" s="19">
        <f>D158*E158</f>
        <v>800</v>
      </c>
      <c r="G158" s="83">
        <v>1</v>
      </c>
      <c r="H158" s="9">
        <v>800</v>
      </c>
      <c r="I158" s="19">
        <f>G158*H158</f>
        <v>800</v>
      </c>
      <c r="J158" s="83">
        <f t="shared" si="13"/>
        <v>0</v>
      </c>
      <c r="K158" s="9">
        <f t="shared" si="14"/>
        <v>0</v>
      </c>
      <c r="L158" s="19">
        <f t="shared" si="15"/>
        <v>0</v>
      </c>
    </row>
    <row r="159" spans="2:12" ht="36" x14ac:dyDescent="0.25">
      <c r="B159" s="16">
        <v>2</v>
      </c>
      <c r="C159" s="65" t="s">
        <v>67</v>
      </c>
      <c r="D159" s="80">
        <f>SUM(D160:D162)</f>
        <v>7</v>
      </c>
      <c r="E159" s="4"/>
      <c r="F159" s="18">
        <f>SUM(F160:F162)</f>
        <v>6800</v>
      </c>
      <c r="G159" s="80">
        <f>SUM(G160:G162)</f>
        <v>7</v>
      </c>
      <c r="H159" s="4"/>
      <c r="I159" s="18">
        <f>SUM(I160:I162)</f>
        <v>6800</v>
      </c>
      <c r="J159" s="80">
        <f t="shared" si="13"/>
        <v>0</v>
      </c>
      <c r="K159" s="4">
        <f t="shared" si="14"/>
        <v>0</v>
      </c>
      <c r="L159" s="18">
        <f t="shared" si="15"/>
        <v>0</v>
      </c>
    </row>
    <row r="160" spans="2:12" ht="18" x14ac:dyDescent="0.25">
      <c r="B160" s="20"/>
      <c r="C160" s="70" t="s">
        <v>7</v>
      </c>
      <c r="D160" s="83">
        <v>1</v>
      </c>
      <c r="E160" s="9">
        <v>1600</v>
      </c>
      <c r="F160" s="19">
        <f>D160*E160</f>
        <v>1600</v>
      </c>
      <c r="G160" s="83">
        <v>1</v>
      </c>
      <c r="H160" s="9">
        <v>1600</v>
      </c>
      <c r="I160" s="19">
        <f>G160*H160</f>
        <v>1600</v>
      </c>
      <c r="J160" s="83">
        <f t="shared" si="13"/>
        <v>0</v>
      </c>
      <c r="K160" s="9">
        <f t="shared" si="14"/>
        <v>0</v>
      </c>
      <c r="L160" s="19">
        <f t="shared" si="15"/>
        <v>0</v>
      </c>
    </row>
    <row r="161" spans="2:12" ht="18" x14ac:dyDescent="0.25">
      <c r="B161" s="20"/>
      <c r="C161" s="70" t="s">
        <v>9</v>
      </c>
      <c r="D161" s="83">
        <v>4</v>
      </c>
      <c r="E161" s="9">
        <v>900</v>
      </c>
      <c r="F161" s="19">
        <f>D161*E161</f>
        <v>3600</v>
      </c>
      <c r="G161" s="83">
        <v>4</v>
      </c>
      <c r="H161" s="9">
        <v>900</v>
      </c>
      <c r="I161" s="19">
        <f>G161*H161</f>
        <v>3600</v>
      </c>
      <c r="J161" s="83">
        <f t="shared" si="13"/>
        <v>0</v>
      </c>
      <c r="K161" s="9">
        <f t="shared" si="14"/>
        <v>0</v>
      </c>
      <c r="L161" s="19">
        <f t="shared" si="15"/>
        <v>0</v>
      </c>
    </row>
    <row r="162" spans="2:12" ht="18" x14ac:dyDescent="0.25">
      <c r="B162" s="20"/>
      <c r="C162" s="70" t="s">
        <v>10</v>
      </c>
      <c r="D162" s="83">
        <f>3-1</f>
        <v>2</v>
      </c>
      <c r="E162" s="9">
        <v>800</v>
      </c>
      <c r="F162" s="19">
        <f>D162*E162</f>
        <v>1600</v>
      </c>
      <c r="G162" s="83">
        <f>3-1</f>
        <v>2</v>
      </c>
      <c r="H162" s="9">
        <v>800</v>
      </c>
      <c r="I162" s="19">
        <f>G162*H162</f>
        <v>1600</v>
      </c>
      <c r="J162" s="83">
        <f t="shared" si="13"/>
        <v>0</v>
      </c>
      <c r="K162" s="9">
        <f t="shared" si="14"/>
        <v>0</v>
      </c>
      <c r="L162" s="19">
        <f t="shared" si="15"/>
        <v>0</v>
      </c>
    </row>
    <row r="163" spans="2:12" ht="36" x14ac:dyDescent="0.25">
      <c r="B163" s="48" t="s">
        <v>65</v>
      </c>
      <c r="C163" s="63" t="s">
        <v>60</v>
      </c>
      <c r="D163" s="72">
        <f>D164+D165+D166+D170+D174</f>
        <v>19</v>
      </c>
      <c r="E163" s="46"/>
      <c r="F163" s="47">
        <f>F164+F165+F166+F170+F174</f>
        <v>22100</v>
      </c>
      <c r="G163" s="72">
        <f>G164+G165+G166+G170+G174</f>
        <v>19</v>
      </c>
      <c r="H163" s="46"/>
      <c r="I163" s="47">
        <f>I164+I165+I166+I170+I174</f>
        <v>22100</v>
      </c>
      <c r="J163" s="72">
        <f t="shared" si="13"/>
        <v>0</v>
      </c>
      <c r="K163" s="46">
        <f t="shared" si="14"/>
        <v>0</v>
      </c>
      <c r="L163" s="47">
        <f t="shared" si="15"/>
        <v>0</v>
      </c>
    </row>
    <row r="164" spans="2:12" ht="18" x14ac:dyDescent="0.25">
      <c r="B164" s="20"/>
      <c r="C164" s="70" t="s">
        <v>4</v>
      </c>
      <c r="D164" s="83">
        <v>1</v>
      </c>
      <c r="E164" s="9">
        <v>2150</v>
      </c>
      <c r="F164" s="19">
        <f>D164*E164</f>
        <v>2150</v>
      </c>
      <c r="G164" s="83">
        <v>1</v>
      </c>
      <c r="H164" s="9">
        <v>2150</v>
      </c>
      <c r="I164" s="19">
        <f>G164*H164</f>
        <v>2150</v>
      </c>
      <c r="J164" s="83">
        <f t="shared" si="13"/>
        <v>0</v>
      </c>
      <c r="K164" s="9">
        <f t="shared" si="14"/>
        <v>0</v>
      </c>
      <c r="L164" s="19">
        <f t="shared" si="15"/>
        <v>0</v>
      </c>
    </row>
    <row r="165" spans="2:12" ht="18" x14ac:dyDescent="0.25">
      <c r="B165" s="20"/>
      <c r="C165" s="70" t="s">
        <v>5</v>
      </c>
      <c r="D165" s="83">
        <v>1</v>
      </c>
      <c r="E165" s="9">
        <v>1850</v>
      </c>
      <c r="F165" s="19">
        <f>D165*E165</f>
        <v>1850</v>
      </c>
      <c r="G165" s="83">
        <v>1</v>
      </c>
      <c r="H165" s="9">
        <v>1850</v>
      </c>
      <c r="I165" s="19">
        <f>G165*H165</f>
        <v>1850</v>
      </c>
      <c r="J165" s="83">
        <f t="shared" si="13"/>
        <v>0</v>
      </c>
      <c r="K165" s="9">
        <f t="shared" si="14"/>
        <v>0</v>
      </c>
      <c r="L165" s="19">
        <f t="shared" si="15"/>
        <v>0</v>
      </c>
    </row>
    <row r="166" spans="2:12" ht="54" x14ac:dyDescent="0.25">
      <c r="B166" s="16">
        <v>1</v>
      </c>
      <c r="C166" s="65" t="s">
        <v>6</v>
      </c>
      <c r="D166" s="80">
        <f>SUM(D167:D169)</f>
        <v>4</v>
      </c>
      <c r="E166" s="4"/>
      <c r="F166" s="17">
        <f>SUM(F167:F169)</f>
        <v>4400</v>
      </c>
      <c r="G166" s="80">
        <f>SUM(G167:G169)</f>
        <v>4</v>
      </c>
      <c r="H166" s="4"/>
      <c r="I166" s="17">
        <f>SUM(I167:I169)</f>
        <v>4400</v>
      </c>
      <c r="J166" s="80">
        <f t="shared" si="13"/>
        <v>0</v>
      </c>
      <c r="K166" s="4">
        <f t="shared" si="14"/>
        <v>0</v>
      </c>
      <c r="L166" s="17">
        <f t="shared" si="15"/>
        <v>0</v>
      </c>
    </row>
    <row r="167" spans="2:12" ht="18" x14ac:dyDescent="0.25">
      <c r="B167" s="20"/>
      <c r="C167" s="70" t="s">
        <v>7</v>
      </c>
      <c r="D167" s="83">
        <v>1</v>
      </c>
      <c r="E167" s="9">
        <v>1600</v>
      </c>
      <c r="F167" s="19">
        <f>D167*E167</f>
        <v>1600</v>
      </c>
      <c r="G167" s="83">
        <v>1</v>
      </c>
      <c r="H167" s="9">
        <v>1600</v>
      </c>
      <c r="I167" s="19">
        <f>G167*H167</f>
        <v>1600</v>
      </c>
      <c r="J167" s="83">
        <f t="shared" si="13"/>
        <v>0</v>
      </c>
      <c r="K167" s="9">
        <f t="shared" si="14"/>
        <v>0</v>
      </c>
      <c r="L167" s="19">
        <f t="shared" si="15"/>
        <v>0</v>
      </c>
    </row>
    <row r="168" spans="2:12" ht="18" x14ac:dyDescent="0.25">
      <c r="B168" s="20"/>
      <c r="C168" s="70" t="s">
        <v>8</v>
      </c>
      <c r="D168" s="83">
        <f>2+1-1</f>
        <v>2</v>
      </c>
      <c r="E168" s="9">
        <v>1000</v>
      </c>
      <c r="F168" s="19">
        <f>D168*E168</f>
        <v>2000</v>
      </c>
      <c r="G168" s="83">
        <f>2+1-1</f>
        <v>2</v>
      </c>
      <c r="H168" s="9">
        <v>1000</v>
      </c>
      <c r="I168" s="19">
        <f>G168*H168</f>
        <v>2000</v>
      </c>
      <c r="J168" s="83">
        <f t="shared" si="13"/>
        <v>0</v>
      </c>
      <c r="K168" s="9">
        <f t="shared" si="14"/>
        <v>0</v>
      </c>
      <c r="L168" s="19">
        <f t="shared" si="15"/>
        <v>0</v>
      </c>
    </row>
    <row r="169" spans="2:12" ht="18" x14ac:dyDescent="0.25">
      <c r="B169" s="20"/>
      <c r="C169" s="70" t="s">
        <v>10</v>
      </c>
      <c r="D169" s="83">
        <v>1</v>
      </c>
      <c r="E169" s="9">
        <v>800</v>
      </c>
      <c r="F169" s="19">
        <f>D169*E169</f>
        <v>800</v>
      </c>
      <c r="G169" s="83">
        <v>1</v>
      </c>
      <c r="H169" s="9">
        <v>800</v>
      </c>
      <c r="I169" s="19">
        <f>G169*H169</f>
        <v>800</v>
      </c>
      <c r="J169" s="83">
        <f t="shared" si="13"/>
        <v>0</v>
      </c>
      <c r="K169" s="9">
        <f t="shared" si="14"/>
        <v>0</v>
      </c>
      <c r="L169" s="19">
        <f t="shared" si="15"/>
        <v>0</v>
      </c>
    </row>
    <row r="170" spans="2:12" ht="36" x14ac:dyDescent="0.25">
      <c r="B170" s="16">
        <v>2</v>
      </c>
      <c r="C170" s="65" t="s">
        <v>11</v>
      </c>
      <c r="D170" s="80">
        <f>SUM(D171:D173)</f>
        <v>9</v>
      </c>
      <c r="E170" s="4"/>
      <c r="F170" s="17">
        <f>SUM(F171:F173)</f>
        <v>9200</v>
      </c>
      <c r="G170" s="80">
        <f>SUM(G171:G173)</f>
        <v>9</v>
      </c>
      <c r="H170" s="4"/>
      <c r="I170" s="17">
        <f>SUM(I171:I173)</f>
        <v>9200</v>
      </c>
      <c r="J170" s="80">
        <f t="shared" si="13"/>
        <v>0</v>
      </c>
      <c r="K170" s="4">
        <f t="shared" si="14"/>
        <v>0</v>
      </c>
      <c r="L170" s="17">
        <f t="shared" si="15"/>
        <v>0</v>
      </c>
    </row>
    <row r="171" spans="2:12" ht="18" x14ac:dyDescent="0.25">
      <c r="B171" s="20"/>
      <c r="C171" s="70" t="s">
        <v>7</v>
      </c>
      <c r="D171" s="83">
        <v>1</v>
      </c>
      <c r="E171" s="9">
        <v>1600</v>
      </c>
      <c r="F171" s="19">
        <f>D171*E171</f>
        <v>1600</v>
      </c>
      <c r="G171" s="83">
        <v>1</v>
      </c>
      <c r="H171" s="9">
        <v>1600</v>
      </c>
      <c r="I171" s="19">
        <f>G171*H171</f>
        <v>1600</v>
      </c>
      <c r="J171" s="83">
        <f t="shared" si="13"/>
        <v>0</v>
      </c>
      <c r="K171" s="9">
        <f t="shared" si="14"/>
        <v>0</v>
      </c>
      <c r="L171" s="19">
        <f t="shared" si="15"/>
        <v>0</v>
      </c>
    </row>
    <row r="172" spans="2:12" ht="18" x14ac:dyDescent="0.25">
      <c r="B172" s="20"/>
      <c r="C172" s="70" t="s">
        <v>8</v>
      </c>
      <c r="D172" s="83">
        <f>2+1+1+2-2</f>
        <v>4</v>
      </c>
      <c r="E172" s="9">
        <v>1000</v>
      </c>
      <c r="F172" s="19">
        <f>D172*E172</f>
        <v>4000</v>
      </c>
      <c r="G172" s="83">
        <f>2+1+1+2-2</f>
        <v>4</v>
      </c>
      <c r="H172" s="9">
        <v>1000</v>
      </c>
      <c r="I172" s="19">
        <f>G172*H172</f>
        <v>4000</v>
      </c>
      <c r="J172" s="83">
        <f t="shared" si="13"/>
        <v>0</v>
      </c>
      <c r="K172" s="9">
        <f t="shared" si="14"/>
        <v>0</v>
      </c>
      <c r="L172" s="19">
        <f t="shared" si="15"/>
        <v>0</v>
      </c>
    </row>
    <row r="173" spans="2:12" ht="18" x14ac:dyDescent="0.25">
      <c r="B173" s="20"/>
      <c r="C173" s="70" t="s">
        <v>9</v>
      </c>
      <c r="D173" s="83">
        <f>3+1</f>
        <v>4</v>
      </c>
      <c r="E173" s="9">
        <v>900</v>
      </c>
      <c r="F173" s="19">
        <f>D173*E173</f>
        <v>3600</v>
      </c>
      <c r="G173" s="83">
        <f>3+1</f>
        <v>4</v>
      </c>
      <c r="H173" s="9">
        <v>900</v>
      </c>
      <c r="I173" s="19">
        <f>G173*H173</f>
        <v>3600</v>
      </c>
      <c r="J173" s="83">
        <f t="shared" si="13"/>
        <v>0</v>
      </c>
      <c r="K173" s="9">
        <f t="shared" si="14"/>
        <v>0</v>
      </c>
      <c r="L173" s="19">
        <f t="shared" si="15"/>
        <v>0</v>
      </c>
    </row>
    <row r="174" spans="2:12" ht="36" x14ac:dyDescent="0.25">
      <c r="B174" s="16">
        <v>3</v>
      </c>
      <c r="C174" s="65" t="s">
        <v>75</v>
      </c>
      <c r="D174" s="80">
        <f>SUM(D175:D177)</f>
        <v>4</v>
      </c>
      <c r="E174" s="4"/>
      <c r="F174" s="17">
        <f>SUM(F175:F177)</f>
        <v>4500</v>
      </c>
      <c r="G174" s="80">
        <f>SUM(G175:G177)</f>
        <v>4</v>
      </c>
      <c r="H174" s="4"/>
      <c r="I174" s="17">
        <f>SUM(I175:I177)</f>
        <v>4500</v>
      </c>
      <c r="J174" s="80">
        <f t="shared" si="13"/>
        <v>0</v>
      </c>
      <c r="K174" s="4">
        <f t="shared" si="14"/>
        <v>0</v>
      </c>
      <c r="L174" s="17">
        <f t="shared" si="15"/>
        <v>0</v>
      </c>
    </row>
    <row r="175" spans="2:12" ht="18" x14ac:dyDescent="0.25">
      <c r="B175" s="20"/>
      <c r="C175" s="70" t="s">
        <v>7</v>
      </c>
      <c r="D175" s="83">
        <v>1</v>
      </c>
      <c r="E175" s="9">
        <v>1600</v>
      </c>
      <c r="F175" s="19">
        <f>D175*E175</f>
        <v>1600</v>
      </c>
      <c r="G175" s="83">
        <v>1</v>
      </c>
      <c r="H175" s="9">
        <v>1600</v>
      </c>
      <c r="I175" s="19">
        <f>G175*H175</f>
        <v>1600</v>
      </c>
      <c r="J175" s="83">
        <f t="shared" si="13"/>
        <v>0</v>
      </c>
      <c r="K175" s="9">
        <f t="shared" si="14"/>
        <v>0</v>
      </c>
      <c r="L175" s="19">
        <f t="shared" si="15"/>
        <v>0</v>
      </c>
    </row>
    <row r="176" spans="2:12" ht="18" x14ac:dyDescent="0.25">
      <c r="B176" s="20"/>
      <c r="C176" s="70" t="s">
        <v>8</v>
      </c>
      <c r="D176" s="83">
        <v>2</v>
      </c>
      <c r="E176" s="9">
        <v>1000</v>
      </c>
      <c r="F176" s="19">
        <f>D176*E176</f>
        <v>2000</v>
      </c>
      <c r="G176" s="83">
        <v>2</v>
      </c>
      <c r="H176" s="9">
        <v>1000</v>
      </c>
      <c r="I176" s="19">
        <f>G176*H176</f>
        <v>2000</v>
      </c>
      <c r="J176" s="83">
        <f t="shared" si="13"/>
        <v>0</v>
      </c>
      <c r="K176" s="9">
        <f t="shared" si="14"/>
        <v>0</v>
      </c>
      <c r="L176" s="19">
        <f t="shared" si="15"/>
        <v>0</v>
      </c>
    </row>
    <row r="177" spans="2:12" ht="18" x14ac:dyDescent="0.25">
      <c r="B177" s="20"/>
      <c r="C177" s="70" t="s">
        <v>9</v>
      </c>
      <c r="D177" s="83">
        <v>1</v>
      </c>
      <c r="E177" s="9">
        <v>900</v>
      </c>
      <c r="F177" s="19">
        <f>D177*E177</f>
        <v>900</v>
      </c>
      <c r="G177" s="83">
        <v>1</v>
      </c>
      <c r="H177" s="9">
        <v>900</v>
      </c>
      <c r="I177" s="19">
        <f>G177*H177</f>
        <v>900</v>
      </c>
      <c r="J177" s="83">
        <f t="shared" si="13"/>
        <v>0</v>
      </c>
      <c r="K177" s="9">
        <f t="shared" si="14"/>
        <v>0</v>
      </c>
      <c r="L177" s="19">
        <f t="shared" si="15"/>
        <v>0</v>
      </c>
    </row>
    <row r="178" spans="2:12" ht="36" x14ac:dyDescent="0.25">
      <c r="B178" s="48" t="s">
        <v>77</v>
      </c>
      <c r="C178" s="63" t="s">
        <v>78</v>
      </c>
      <c r="D178" s="72">
        <f>SUM(D179:D180)</f>
        <v>3</v>
      </c>
      <c r="E178" s="46"/>
      <c r="F178" s="47">
        <f>SUM(F179:F180)</f>
        <v>4150</v>
      </c>
      <c r="G178" s="72">
        <f>SUM(G179:G180)</f>
        <v>3</v>
      </c>
      <c r="H178" s="46"/>
      <c r="I178" s="47">
        <f>SUM(I179:I180)</f>
        <v>4150</v>
      </c>
      <c r="J178" s="72">
        <f t="shared" si="13"/>
        <v>0</v>
      </c>
      <c r="K178" s="46">
        <f t="shared" si="14"/>
        <v>0</v>
      </c>
      <c r="L178" s="47">
        <f t="shared" si="15"/>
        <v>0</v>
      </c>
    </row>
    <row r="179" spans="2:12" ht="18" x14ac:dyDescent="0.25">
      <c r="B179" s="20"/>
      <c r="C179" s="70" t="s">
        <v>4</v>
      </c>
      <c r="D179" s="83">
        <v>1</v>
      </c>
      <c r="E179" s="9">
        <v>2150</v>
      </c>
      <c r="F179" s="19">
        <f>D179*E179</f>
        <v>2150</v>
      </c>
      <c r="G179" s="83">
        <v>1</v>
      </c>
      <c r="H179" s="9">
        <v>2150</v>
      </c>
      <c r="I179" s="19">
        <f>G179*H179</f>
        <v>2150</v>
      </c>
      <c r="J179" s="83">
        <f t="shared" si="13"/>
        <v>0</v>
      </c>
      <c r="K179" s="9">
        <f t="shared" si="14"/>
        <v>0</v>
      </c>
      <c r="L179" s="19">
        <f t="shared" si="15"/>
        <v>0</v>
      </c>
    </row>
    <row r="180" spans="2:12" ht="18" x14ac:dyDescent="0.25">
      <c r="B180" s="55"/>
      <c r="C180" s="70" t="s">
        <v>8</v>
      </c>
      <c r="D180" s="84">
        <v>2</v>
      </c>
      <c r="E180" s="9">
        <v>1000</v>
      </c>
      <c r="F180" s="19">
        <f>D180*E180</f>
        <v>2000</v>
      </c>
      <c r="G180" s="84">
        <v>2</v>
      </c>
      <c r="H180" s="9">
        <v>1000</v>
      </c>
      <c r="I180" s="19">
        <f>G180*H180</f>
        <v>2000</v>
      </c>
      <c r="J180" s="84">
        <f t="shared" si="13"/>
        <v>0</v>
      </c>
      <c r="K180" s="9">
        <f t="shared" si="14"/>
        <v>0</v>
      </c>
      <c r="L180" s="19">
        <f t="shared" si="15"/>
        <v>0</v>
      </c>
    </row>
    <row r="181" spans="2:12" ht="28.5" customHeight="1" thickBot="1" x14ac:dyDescent="0.3">
      <c r="B181" s="21"/>
      <c r="C181" s="71" t="s">
        <v>59</v>
      </c>
      <c r="D181" s="85">
        <f>D178+D163+D152+D136+D114+D101+D91+D80+D55+D42+D31+D9+D5</f>
        <v>255</v>
      </c>
      <c r="E181" s="54"/>
      <c r="F181" s="86">
        <f>F178+F163+F152+F136+F114+F101+F91+F80+F55+F42+F31+F9+F5</f>
        <v>277950</v>
      </c>
      <c r="G181" s="85">
        <f>G178+G163+G152+G136+G114+G101+G91+G80+G55+G42+G31+G9+G5</f>
        <v>245</v>
      </c>
      <c r="H181" s="54"/>
      <c r="I181" s="86">
        <f>I178+I163+I152+I136+I114+I101+I91+I80+I55+I42+I31+I9+I5</f>
        <v>270250</v>
      </c>
      <c r="J181" s="85">
        <f t="shared" si="13"/>
        <v>-10</v>
      </c>
      <c r="K181" s="54">
        <f t="shared" si="14"/>
        <v>0</v>
      </c>
      <c r="L181" s="86">
        <f t="shared" si="15"/>
        <v>-7700</v>
      </c>
    </row>
  </sheetData>
  <autoFilter ref="B4:L4"/>
  <mergeCells count="5">
    <mergeCell ref="B2:F2"/>
    <mergeCell ref="D1:F1"/>
    <mergeCell ref="D3:F3"/>
    <mergeCell ref="G3:I3"/>
    <mergeCell ref="J3:L3"/>
  </mergeCells>
  <pageMargins left="0.35" right="0.15" top="0.46" bottom="0.4" header="0.3" footer="0.54"/>
  <pageSetup paperSize="9" scale="44" fitToHeight="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  <pageSetUpPr fitToPage="1"/>
  </sheetPr>
  <dimension ref="A1:N430"/>
  <sheetViews>
    <sheetView view="pageBreakPreview" zoomScaleNormal="100" zoomScaleSheetLayoutView="100" workbookViewId="0">
      <pane ySplit="14" topLeftCell="A267" activePane="bottomLeft" state="frozen"/>
      <selection pane="bottomLeft" activeCell="G23" sqref="G23:H26"/>
    </sheetView>
  </sheetViews>
  <sheetFormatPr defaultRowHeight="12.75" x14ac:dyDescent="0.2"/>
  <cols>
    <col min="1" max="1" width="11.140625" style="407" customWidth="1"/>
    <col min="2" max="2" width="13.28515625" style="407" customWidth="1"/>
    <col min="3" max="3" width="10.42578125" style="407" customWidth="1"/>
    <col min="4" max="4" width="45.28515625" style="407" customWidth="1"/>
    <col min="5" max="5" width="25.28515625" style="407" customWidth="1"/>
    <col min="6" max="6" width="14.28515625" style="407" customWidth="1"/>
    <col min="7" max="7" width="16.85546875" style="407" customWidth="1"/>
    <col min="8" max="8" width="14.5703125" style="407" customWidth="1"/>
    <col min="9" max="9" width="15.42578125" style="407" customWidth="1"/>
    <col min="10" max="10" width="14.28515625" style="407" customWidth="1"/>
    <col min="11" max="11" width="15.28515625" style="407" customWidth="1"/>
    <col min="12" max="12" width="13" style="407" customWidth="1"/>
    <col min="13" max="13" width="13.28515625" style="407" customWidth="1"/>
    <col min="14" max="16384" width="9.140625" style="407"/>
  </cols>
  <sheetData>
    <row r="1" spans="1:14" hidden="1" x14ac:dyDescent="0.2">
      <c r="E1" s="391" t="s">
        <v>4</v>
      </c>
      <c r="F1" s="390">
        <v>2000</v>
      </c>
      <c r="G1" s="390">
        <v>2200</v>
      </c>
      <c r="H1" s="390">
        <v>2500</v>
      </c>
      <c r="I1" s="390">
        <v>2800</v>
      </c>
      <c r="J1" s="390">
        <v>3300</v>
      </c>
      <c r="K1" s="390">
        <v>3800</v>
      </c>
      <c r="L1" s="390">
        <v>4400</v>
      </c>
      <c r="M1" s="429">
        <v>5000</v>
      </c>
      <c r="N1" s="390">
        <v>5600</v>
      </c>
    </row>
    <row r="2" spans="1:14" ht="25.5" hidden="1" x14ac:dyDescent="0.2">
      <c r="E2" s="391" t="s">
        <v>5</v>
      </c>
      <c r="F2" s="390">
        <v>1600</v>
      </c>
      <c r="G2" s="390">
        <v>1800</v>
      </c>
      <c r="H2" s="390">
        <v>2000</v>
      </c>
      <c r="I2" s="390">
        <v>2200</v>
      </c>
      <c r="J2" s="390">
        <v>2500</v>
      </c>
      <c r="K2" s="390">
        <v>2800</v>
      </c>
      <c r="L2" s="390">
        <v>3200</v>
      </c>
      <c r="M2" s="429">
        <v>3600</v>
      </c>
      <c r="N2" s="390">
        <v>4000</v>
      </c>
    </row>
    <row r="3" spans="1:14" hidden="1" x14ac:dyDescent="0.2">
      <c r="E3" s="391" t="s">
        <v>7</v>
      </c>
      <c r="F3" s="390">
        <v>1400</v>
      </c>
      <c r="G3" s="390">
        <v>1600</v>
      </c>
      <c r="H3" s="390">
        <v>1800</v>
      </c>
      <c r="I3" s="390">
        <v>2000</v>
      </c>
      <c r="J3" s="390">
        <v>2200</v>
      </c>
      <c r="K3" s="390">
        <v>2500</v>
      </c>
      <c r="L3" s="390">
        <v>2800</v>
      </c>
      <c r="M3" s="429">
        <v>3100</v>
      </c>
      <c r="N3" s="390">
        <v>3500</v>
      </c>
    </row>
    <row r="4" spans="1:14" ht="25.5" hidden="1" x14ac:dyDescent="0.2">
      <c r="E4" s="391" t="s">
        <v>82</v>
      </c>
      <c r="F4" s="390">
        <v>1200</v>
      </c>
      <c r="G4" s="390">
        <v>1300</v>
      </c>
      <c r="H4" s="390">
        <v>1400</v>
      </c>
      <c r="I4" s="390">
        <v>1500</v>
      </c>
      <c r="J4" s="390">
        <v>1600</v>
      </c>
      <c r="K4" s="390">
        <v>1800</v>
      </c>
      <c r="L4" s="390">
        <v>2000</v>
      </c>
      <c r="M4" s="429">
        <v>2200</v>
      </c>
      <c r="N4" s="390">
        <v>2400</v>
      </c>
    </row>
    <row r="5" spans="1:14" hidden="1" x14ac:dyDescent="0.2">
      <c r="E5" s="391" t="s">
        <v>8</v>
      </c>
      <c r="F5" s="390">
        <v>900</v>
      </c>
      <c r="G5" s="390">
        <v>1000</v>
      </c>
      <c r="H5" s="390">
        <v>1100</v>
      </c>
      <c r="I5" s="390">
        <v>1200</v>
      </c>
      <c r="J5" s="390">
        <v>1300</v>
      </c>
      <c r="K5" s="390">
        <v>1400</v>
      </c>
      <c r="L5" s="390">
        <v>1600</v>
      </c>
      <c r="M5" s="429">
        <v>1800</v>
      </c>
      <c r="N5" s="390">
        <v>2000</v>
      </c>
    </row>
    <row r="6" spans="1:14" hidden="1" x14ac:dyDescent="0.2">
      <c r="E6" s="391" t="s">
        <v>9</v>
      </c>
      <c r="F6" s="390">
        <v>750</v>
      </c>
      <c r="G6" s="390">
        <v>800</v>
      </c>
      <c r="H6" s="390">
        <v>850</v>
      </c>
      <c r="I6" s="390">
        <v>900</v>
      </c>
      <c r="J6" s="390">
        <v>950</v>
      </c>
      <c r="K6" s="390">
        <v>1000</v>
      </c>
      <c r="L6" s="390">
        <v>1200</v>
      </c>
      <c r="M6" s="429">
        <v>1400</v>
      </c>
      <c r="N6" s="390">
        <v>1600</v>
      </c>
    </row>
    <row r="7" spans="1:14" hidden="1" x14ac:dyDescent="0.2">
      <c r="E7" s="391" t="s">
        <v>10</v>
      </c>
      <c r="F7" s="390">
        <v>650</v>
      </c>
      <c r="G7" s="390">
        <v>700</v>
      </c>
      <c r="H7" s="390">
        <v>750</v>
      </c>
      <c r="I7" s="390">
        <v>800</v>
      </c>
      <c r="J7" s="390">
        <v>850</v>
      </c>
      <c r="K7" s="390">
        <v>900</v>
      </c>
      <c r="L7" s="390">
        <v>1000</v>
      </c>
      <c r="M7" s="429">
        <v>1150</v>
      </c>
      <c r="N7" s="390">
        <v>1300</v>
      </c>
    </row>
    <row r="8" spans="1:14" hidden="1" x14ac:dyDescent="0.2">
      <c r="E8" s="408" t="s">
        <v>607</v>
      </c>
      <c r="F8" s="390">
        <v>550</v>
      </c>
      <c r="G8" s="390">
        <v>600</v>
      </c>
      <c r="H8" s="390">
        <v>650</v>
      </c>
      <c r="I8" s="390">
        <v>700</v>
      </c>
      <c r="J8" s="390">
        <v>750</v>
      </c>
      <c r="K8" s="390">
        <v>800</v>
      </c>
      <c r="L8" s="390">
        <v>850</v>
      </c>
      <c r="M8" s="429">
        <v>900</v>
      </c>
      <c r="N8" s="390">
        <v>1000</v>
      </c>
    </row>
    <row r="9" spans="1:14" hidden="1" x14ac:dyDescent="0.2">
      <c r="E9" s="408"/>
      <c r="F9" s="436"/>
      <c r="G9" s="436"/>
      <c r="H9" s="436"/>
      <c r="I9" s="436"/>
      <c r="J9" s="436"/>
      <c r="K9" s="436"/>
      <c r="L9" s="436"/>
      <c r="M9" s="437"/>
      <c r="N9" s="436"/>
    </row>
    <row r="10" spans="1:14" hidden="1" x14ac:dyDescent="0.2">
      <c r="E10" s="408"/>
      <c r="F10" s="436"/>
      <c r="G10" s="436"/>
      <c r="H10" s="436"/>
      <c r="I10" s="436"/>
      <c r="J10" s="436"/>
      <c r="K10" s="436"/>
      <c r="L10" s="436"/>
      <c r="M10" s="437"/>
      <c r="N10" s="436"/>
    </row>
    <row r="11" spans="1:14" hidden="1" x14ac:dyDescent="0.2">
      <c r="E11" s="408"/>
      <c r="F11" s="438">
        <f>SUBTOTAL(9,F17:F308)</f>
        <v>660</v>
      </c>
      <c r="G11" s="438">
        <f>SUBTOTAL(9,G17:G308)</f>
        <v>721350</v>
      </c>
      <c r="H11" s="438">
        <f>SUBTOTAL(9,H17:H308)</f>
        <v>864550</v>
      </c>
      <c r="I11" s="436">
        <f>SUBTOTAL(9,I17:I308)</f>
        <v>10859400</v>
      </c>
      <c r="J11" s="622"/>
      <c r="K11" s="622"/>
      <c r="L11" s="622"/>
      <c r="M11" s="437"/>
      <c r="N11" s="436"/>
    </row>
    <row r="12" spans="1:14" x14ac:dyDescent="0.2">
      <c r="N12" s="407">
        <v>3827000</v>
      </c>
    </row>
    <row r="13" spans="1:14" ht="15" x14ac:dyDescent="0.2">
      <c r="A13" s="621" t="s">
        <v>85</v>
      </c>
      <c r="B13" s="621"/>
      <c r="C13" s="621"/>
      <c r="D13" s="621"/>
      <c r="E13" s="621"/>
      <c r="F13" s="621"/>
      <c r="G13" s="621"/>
      <c r="H13" s="621"/>
      <c r="I13" s="621"/>
      <c r="J13" s="403"/>
    </row>
    <row r="14" spans="1:14" ht="45" x14ac:dyDescent="0.2">
      <c r="A14" s="388" t="s">
        <v>556</v>
      </c>
      <c r="B14" s="388" t="s">
        <v>604</v>
      </c>
      <c r="C14" s="388" t="s">
        <v>0</v>
      </c>
      <c r="D14" s="388" t="s">
        <v>1</v>
      </c>
      <c r="E14" s="388" t="s">
        <v>86</v>
      </c>
      <c r="F14" s="388" t="s">
        <v>20</v>
      </c>
      <c r="G14" s="388" t="s">
        <v>87</v>
      </c>
      <c r="H14" s="388" t="s">
        <v>88</v>
      </c>
      <c r="I14" s="388" t="s">
        <v>89</v>
      </c>
      <c r="J14" s="388" t="s">
        <v>606</v>
      </c>
      <c r="K14" s="388" t="s">
        <v>499</v>
      </c>
      <c r="L14" s="388" t="s">
        <v>500</v>
      </c>
      <c r="M14" s="409"/>
    </row>
    <row r="15" spans="1:14" ht="15" x14ac:dyDescent="0.2">
      <c r="A15" s="388"/>
      <c r="B15" s="388"/>
      <c r="C15" s="388"/>
      <c r="D15" s="388"/>
      <c r="E15" s="388"/>
      <c r="F15" s="435">
        <f>F16+F22+F27+F48+F75+F92+F147+F165+F176+F198+F244+F265+F282+F305</f>
        <v>251</v>
      </c>
      <c r="G15" s="435">
        <f t="shared" ref="G15:I15" si="0">G16+G22+G27+G48+G75+G92+G147+G165+G176+G198+G244+G265+G282+G305</f>
        <v>284300</v>
      </c>
      <c r="H15" s="435">
        <f t="shared" si="0"/>
        <v>351650</v>
      </c>
      <c r="I15" s="435">
        <f t="shared" si="0"/>
        <v>4219800</v>
      </c>
      <c r="J15" s="388"/>
      <c r="K15" s="388"/>
      <c r="L15" s="388"/>
      <c r="M15" s="409"/>
    </row>
    <row r="16" spans="1:14" ht="15" x14ac:dyDescent="0.2">
      <c r="A16" s="406"/>
      <c r="B16" s="406"/>
      <c r="C16" s="406"/>
      <c r="D16" s="406" t="s">
        <v>22</v>
      </c>
      <c r="E16" s="406"/>
      <c r="F16" s="410">
        <f>SUM(F17:F21)</f>
        <v>5</v>
      </c>
      <c r="G16" s="410">
        <f>SUM(G17:G21)</f>
        <v>14650</v>
      </c>
      <c r="H16" s="410">
        <f>SUM(H17:H21)</f>
        <v>29650</v>
      </c>
      <c r="I16" s="410">
        <f>H16*12</f>
        <v>355800</v>
      </c>
      <c r="J16" s="406"/>
      <c r="K16" s="388"/>
      <c r="L16" s="388"/>
      <c r="M16" s="409"/>
    </row>
    <row r="17" spans="1:13" ht="15" x14ac:dyDescent="0.2">
      <c r="A17" s="388"/>
      <c r="B17" s="388"/>
      <c r="C17" s="389"/>
      <c r="D17" s="387" t="s">
        <v>13</v>
      </c>
      <c r="E17" s="387" t="s">
        <v>470</v>
      </c>
      <c r="F17" s="389">
        <v>1</v>
      </c>
      <c r="G17" s="390">
        <v>3540</v>
      </c>
      <c r="H17" s="390">
        <v>6250</v>
      </c>
      <c r="I17" s="390">
        <f t="shared" ref="I17:I85" si="1">H17*12</f>
        <v>75000</v>
      </c>
      <c r="J17" s="390" t="s">
        <v>606</v>
      </c>
      <c r="K17" s="390">
        <v>6250</v>
      </c>
      <c r="L17" s="390">
        <v>6250</v>
      </c>
      <c r="M17" s="409"/>
    </row>
    <row r="18" spans="1:13" ht="15" x14ac:dyDescent="0.2">
      <c r="A18" s="388"/>
      <c r="B18" s="388"/>
      <c r="C18" s="447"/>
      <c r="D18" s="448" t="s">
        <v>14</v>
      </c>
      <c r="E18" s="448" t="s">
        <v>501</v>
      </c>
      <c r="F18" s="449">
        <v>1</v>
      </c>
      <c r="G18" s="450">
        <v>2950</v>
      </c>
      <c r="H18" s="450">
        <v>6200</v>
      </c>
      <c r="I18" s="450">
        <f t="shared" si="1"/>
        <v>74400</v>
      </c>
      <c r="J18" s="450" t="s">
        <v>606</v>
      </c>
      <c r="K18" s="455"/>
      <c r="L18" s="455"/>
      <c r="M18" s="409"/>
    </row>
    <row r="19" spans="1:13" ht="15" x14ac:dyDescent="0.2">
      <c r="A19" s="388"/>
      <c r="B19" s="388"/>
      <c r="C19" s="389"/>
      <c r="D19" s="387" t="s">
        <v>15</v>
      </c>
      <c r="E19" s="387" t="s">
        <v>469</v>
      </c>
      <c r="F19" s="389">
        <v>1</v>
      </c>
      <c r="G19" s="390">
        <v>2720</v>
      </c>
      <c r="H19" s="390">
        <v>6000</v>
      </c>
      <c r="I19" s="390">
        <f t="shared" si="1"/>
        <v>72000</v>
      </c>
      <c r="J19" s="390" t="s">
        <v>606</v>
      </c>
      <c r="K19" s="390">
        <v>6883.333333333333</v>
      </c>
      <c r="L19" s="390">
        <v>6346.666666666667</v>
      </c>
      <c r="M19" s="409"/>
    </row>
    <row r="20" spans="1:13" ht="15" x14ac:dyDescent="0.2">
      <c r="A20" s="388"/>
      <c r="B20" s="388"/>
      <c r="C20" s="388"/>
      <c r="D20" s="387" t="s">
        <v>15</v>
      </c>
      <c r="E20" s="387" t="s">
        <v>468</v>
      </c>
      <c r="F20" s="389">
        <v>1</v>
      </c>
      <c r="G20" s="390">
        <v>2720</v>
      </c>
      <c r="H20" s="390">
        <v>5600</v>
      </c>
      <c r="I20" s="390">
        <f t="shared" si="1"/>
        <v>67200</v>
      </c>
      <c r="J20" s="390" t="s">
        <v>606</v>
      </c>
      <c r="K20" s="390">
        <v>5533.75</v>
      </c>
      <c r="L20" s="390">
        <v>5440</v>
      </c>
      <c r="M20" s="409"/>
    </row>
    <row r="21" spans="1:13" ht="15" x14ac:dyDescent="0.2">
      <c r="A21" s="388"/>
      <c r="B21" s="388"/>
      <c r="C21" s="388"/>
      <c r="D21" s="387" t="s">
        <v>15</v>
      </c>
      <c r="E21" s="427" t="s">
        <v>467</v>
      </c>
      <c r="F21" s="444">
        <v>1</v>
      </c>
      <c r="G21" s="429">
        <v>2720</v>
      </c>
      <c r="H21" s="429">
        <v>5600</v>
      </c>
      <c r="I21" s="429">
        <f t="shared" si="1"/>
        <v>67200</v>
      </c>
      <c r="J21" s="429" t="s">
        <v>606</v>
      </c>
      <c r="K21" s="390">
        <v>5523.333333333333</v>
      </c>
      <c r="L21" s="390">
        <v>5440</v>
      </c>
      <c r="M21" s="409"/>
    </row>
    <row r="22" spans="1:13" ht="15" x14ac:dyDescent="0.2">
      <c r="A22" s="388"/>
      <c r="B22" s="388"/>
      <c r="C22" s="459"/>
      <c r="D22" s="460" t="s">
        <v>827</v>
      </c>
      <c r="E22" s="461"/>
      <c r="F22" s="462">
        <f>SUM(F23:F26)</f>
        <v>4</v>
      </c>
      <c r="G22" s="462">
        <f t="shared" ref="G22:I22" si="2">SUM(G23:G26)</f>
        <v>12150</v>
      </c>
      <c r="H22" s="462">
        <f t="shared" si="2"/>
        <v>19300</v>
      </c>
      <c r="I22" s="462">
        <f t="shared" si="2"/>
        <v>231600</v>
      </c>
      <c r="J22" s="446"/>
      <c r="K22" s="390"/>
      <c r="L22" s="390"/>
      <c r="M22" s="409"/>
    </row>
    <row r="23" spans="1:13" x14ac:dyDescent="0.2">
      <c r="A23" s="412"/>
      <c r="B23" s="412"/>
      <c r="C23" s="457"/>
      <c r="D23" s="458" t="s">
        <v>658</v>
      </c>
      <c r="E23" s="458" t="s">
        <v>228</v>
      </c>
      <c r="F23" s="446">
        <v>1</v>
      </c>
      <c r="G23" s="446">
        <v>5000</v>
      </c>
      <c r="H23" s="446">
        <v>5000</v>
      </c>
      <c r="I23" s="446">
        <f>H23*12</f>
        <v>60000</v>
      </c>
      <c r="J23" s="446" t="s">
        <v>606</v>
      </c>
      <c r="K23" s="390">
        <v>5510.416666666667</v>
      </c>
      <c r="L23" s="390">
        <v>5000</v>
      </c>
    </row>
    <row r="24" spans="1:13" x14ac:dyDescent="0.2">
      <c r="A24" s="412"/>
      <c r="B24" s="412"/>
      <c r="C24" s="457"/>
      <c r="D24" s="458" t="s">
        <v>658</v>
      </c>
      <c r="E24" s="458" t="s">
        <v>227</v>
      </c>
      <c r="F24" s="446">
        <v>1</v>
      </c>
      <c r="G24" s="446">
        <v>2500</v>
      </c>
      <c r="H24" s="446">
        <v>5000</v>
      </c>
      <c r="I24" s="446">
        <f t="shared" ref="I24:I26" si="3">H24*12</f>
        <v>60000</v>
      </c>
      <c r="J24" s="446" t="s">
        <v>606</v>
      </c>
      <c r="K24" s="390">
        <v>3426.5875000000001</v>
      </c>
      <c r="L24" s="390">
        <v>5000</v>
      </c>
    </row>
    <row r="25" spans="1:13" ht="25.5" x14ac:dyDescent="0.2">
      <c r="A25" s="412"/>
      <c r="B25" s="412"/>
      <c r="C25" s="457"/>
      <c r="D25" s="458" t="s">
        <v>657</v>
      </c>
      <c r="E25" s="458" t="s">
        <v>192</v>
      </c>
      <c r="F25" s="446">
        <v>1</v>
      </c>
      <c r="G25" s="446">
        <v>2150</v>
      </c>
      <c r="H25" s="446">
        <v>4300</v>
      </c>
      <c r="I25" s="446">
        <f t="shared" si="3"/>
        <v>51600</v>
      </c>
      <c r="J25" s="446" t="s">
        <v>606</v>
      </c>
      <c r="K25" s="390">
        <v>4383.333333333333</v>
      </c>
      <c r="L25" s="390">
        <v>4300</v>
      </c>
    </row>
    <row r="26" spans="1:13" ht="25.5" x14ac:dyDescent="0.2">
      <c r="A26" s="412"/>
      <c r="B26" s="412"/>
      <c r="C26" s="457"/>
      <c r="D26" s="458" t="s">
        <v>814</v>
      </c>
      <c r="E26" s="458" t="s">
        <v>226</v>
      </c>
      <c r="F26" s="446">
        <v>1</v>
      </c>
      <c r="G26" s="446">
        <v>2500</v>
      </c>
      <c r="H26" s="446">
        <v>5000</v>
      </c>
      <c r="I26" s="446">
        <f t="shared" si="3"/>
        <v>60000</v>
      </c>
      <c r="J26" s="446" t="s">
        <v>606</v>
      </c>
      <c r="K26" s="390">
        <v>5093.75</v>
      </c>
      <c r="L26" s="390">
        <v>5000</v>
      </c>
    </row>
    <row r="27" spans="1:13" ht="15" x14ac:dyDescent="0.2">
      <c r="A27" s="410"/>
      <c r="B27" s="410"/>
      <c r="C27" s="411" t="s">
        <v>3</v>
      </c>
      <c r="D27" s="410" t="s">
        <v>23</v>
      </c>
      <c r="E27" s="410"/>
      <c r="F27" s="410">
        <f>F28+F29+F41</f>
        <v>18</v>
      </c>
      <c r="G27" s="410">
        <f>G28+G29+G41</f>
        <v>20350</v>
      </c>
      <c r="H27" s="410">
        <f>H28+H29+H41</f>
        <v>25500</v>
      </c>
      <c r="I27" s="410">
        <f t="shared" si="1"/>
        <v>306000</v>
      </c>
      <c r="J27" s="410"/>
      <c r="K27" s="390"/>
      <c r="L27" s="390"/>
      <c r="M27" s="409"/>
    </row>
    <row r="28" spans="1:13" ht="15" x14ac:dyDescent="0.2">
      <c r="A28" s="412">
        <v>1</v>
      </c>
      <c r="B28" s="412">
        <v>1</v>
      </c>
      <c r="C28" s="385"/>
      <c r="D28" s="386" t="s">
        <v>804</v>
      </c>
      <c r="E28" s="386" t="s">
        <v>460</v>
      </c>
      <c r="F28" s="406">
        <v>1</v>
      </c>
      <c r="G28" s="390">
        <v>2150</v>
      </c>
      <c r="H28" s="390">
        <v>4400</v>
      </c>
      <c r="I28" s="390">
        <f t="shared" si="1"/>
        <v>52800</v>
      </c>
      <c r="J28" s="390" t="s">
        <v>800</v>
      </c>
      <c r="K28" s="390">
        <v>2177.0833333333335</v>
      </c>
      <c r="L28" s="390">
        <v>2805</v>
      </c>
      <c r="M28" s="409"/>
    </row>
    <row r="29" spans="1:13" ht="25.5" x14ac:dyDescent="0.2">
      <c r="A29" s="388"/>
      <c r="B29" s="388"/>
      <c r="C29" s="392">
        <v>1</v>
      </c>
      <c r="D29" s="393" t="s">
        <v>79</v>
      </c>
      <c r="E29" s="393"/>
      <c r="F29" s="393">
        <f>SUM(F30:F40)</f>
        <v>11</v>
      </c>
      <c r="G29" s="393">
        <f>SUM(G30:G40)</f>
        <v>11400</v>
      </c>
      <c r="H29" s="393">
        <f>SUM(H30:H40)</f>
        <v>12500</v>
      </c>
      <c r="I29" s="393">
        <f t="shared" si="1"/>
        <v>150000</v>
      </c>
      <c r="J29" s="393">
        <f>SUM(J30:J40)</f>
        <v>0</v>
      </c>
      <c r="K29" s="390"/>
      <c r="L29" s="390"/>
      <c r="M29" s="409"/>
    </row>
    <row r="30" spans="1:13" ht="15" x14ac:dyDescent="0.2">
      <c r="A30" s="412">
        <v>2</v>
      </c>
      <c r="B30" s="412">
        <v>3</v>
      </c>
      <c r="C30" s="388"/>
      <c r="D30" s="391" t="s">
        <v>7</v>
      </c>
      <c r="E30" s="386" t="s">
        <v>600</v>
      </c>
      <c r="F30" s="404">
        <v>1</v>
      </c>
      <c r="G30" s="390">
        <v>1600</v>
      </c>
      <c r="H30" s="390">
        <v>2500</v>
      </c>
      <c r="I30" s="390">
        <f t="shared" si="1"/>
        <v>30000</v>
      </c>
      <c r="J30" s="390" t="s">
        <v>606</v>
      </c>
      <c r="K30" s="390"/>
      <c r="L30" s="390">
        <v>879.5233333333332</v>
      </c>
      <c r="M30" s="409"/>
    </row>
    <row r="31" spans="1:13" ht="15" x14ac:dyDescent="0.2">
      <c r="A31" s="415"/>
      <c r="B31" s="415"/>
      <c r="C31" s="419"/>
      <c r="D31" s="417" t="s">
        <v>16</v>
      </c>
      <c r="E31" s="417" t="s">
        <v>501</v>
      </c>
      <c r="F31" s="416">
        <v>1</v>
      </c>
      <c r="G31" s="418">
        <v>1900</v>
      </c>
      <c r="H31" s="418">
        <v>0</v>
      </c>
      <c r="I31" s="418">
        <f t="shared" si="1"/>
        <v>0</v>
      </c>
      <c r="J31" s="416" t="s">
        <v>800</v>
      </c>
      <c r="K31" s="390"/>
      <c r="L31" s="390"/>
      <c r="M31" s="409"/>
    </row>
    <row r="32" spans="1:13" ht="15" x14ac:dyDescent="0.2">
      <c r="A32" s="412">
        <v>3</v>
      </c>
      <c r="B32" s="412">
        <v>5</v>
      </c>
      <c r="C32" s="388"/>
      <c r="D32" s="391" t="s">
        <v>8</v>
      </c>
      <c r="E32" s="387" t="s">
        <v>608</v>
      </c>
      <c r="F32" s="389">
        <v>1</v>
      </c>
      <c r="G32" s="390">
        <v>1000</v>
      </c>
      <c r="H32" s="390">
        <v>2000</v>
      </c>
      <c r="I32" s="390">
        <f t="shared" si="1"/>
        <v>24000</v>
      </c>
      <c r="J32" s="390" t="s">
        <v>606</v>
      </c>
      <c r="K32" s="390">
        <v>2138.9666666666667</v>
      </c>
      <c r="L32" s="390">
        <v>2045.8333333333333</v>
      </c>
      <c r="M32" s="409"/>
    </row>
    <row r="33" spans="1:13" ht="15" x14ac:dyDescent="0.2">
      <c r="A33" s="412">
        <v>3</v>
      </c>
      <c r="B33" s="412">
        <v>5</v>
      </c>
      <c r="C33" s="406"/>
      <c r="D33" s="417" t="s">
        <v>8</v>
      </c>
      <c r="E33" s="417" t="s">
        <v>501</v>
      </c>
      <c r="F33" s="416">
        <v>1</v>
      </c>
      <c r="G33" s="418">
        <v>1000</v>
      </c>
      <c r="H33" s="418">
        <v>0</v>
      </c>
      <c r="I33" s="418">
        <f t="shared" si="1"/>
        <v>0</v>
      </c>
      <c r="J33" s="418" t="s">
        <v>606</v>
      </c>
      <c r="K33" s="390"/>
      <c r="L33" s="390"/>
      <c r="M33" s="409"/>
    </row>
    <row r="34" spans="1:13" ht="15" x14ac:dyDescent="0.2">
      <c r="A34" s="412">
        <v>4</v>
      </c>
      <c r="B34" s="412">
        <v>8</v>
      </c>
      <c r="C34" s="406"/>
      <c r="D34" s="420" t="s">
        <v>17</v>
      </c>
      <c r="E34" s="417" t="s">
        <v>501</v>
      </c>
      <c r="F34" s="416">
        <v>1</v>
      </c>
      <c r="G34" s="418">
        <v>1000</v>
      </c>
      <c r="H34" s="418">
        <v>1000</v>
      </c>
      <c r="I34" s="418">
        <f t="shared" si="1"/>
        <v>12000</v>
      </c>
      <c r="J34" s="416" t="s">
        <v>800</v>
      </c>
      <c r="K34" s="390"/>
      <c r="L34" s="390"/>
      <c r="M34" s="409"/>
    </row>
    <row r="35" spans="1:13" ht="15" x14ac:dyDescent="0.2">
      <c r="A35" s="412">
        <v>3</v>
      </c>
      <c r="B35" s="412">
        <v>6</v>
      </c>
      <c r="C35" s="388"/>
      <c r="D35" s="391" t="s">
        <v>9</v>
      </c>
      <c r="E35" s="387" t="s">
        <v>463</v>
      </c>
      <c r="F35" s="389">
        <v>1</v>
      </c>
      <c r="G35" s="390">
        <v>900</v>
      </c>
      <c r="H35" s="390">
        <v>1400</v>
      </c>
      <c r="I35" s="390">
        <f t="shared" si="1"/>
        <v>16800</v>
      </c>
      <c r="J35" s="390" t="s">
        <v>606</v>
      </c>
      <c r="K35" s="390">
        <v>1441.6666666666667</v>
      </c>
      <c r="L35" s="390">
        <v>1391.6666666666667</v>
      </c>
      <c r="M35" s="409"/>
    </row>
    <row r="36" spans="1:13" ht="15" x14ac:dyDescent="0.2">
      <c r="A36" s="412">
        <v>4</v>
      </c>
      <c r="B36" s="412">
        <v>7</v>
      </c>
      <c r="C36" s="406"/>
      <c r="D36" s="391" t="s">
        <v>10</v>
      </c>
      <c r="E36" s="387" t="s">
        <v>457</v>
      </c>
      <c r="F36" s="404">
        <v>1</v>
      </c>
      <c r="G36" s="390">
        <v>800</v>
      </c>
      <c r="H36" s="404">
        <v>1300</v>
      </c>
      <c r="I36" s="390">
        <f t="shared" si="1"/>
        <v>15600</v>
      </c>
      <c r="J36" s="390" t="s">
        <v>606</v>
      </c>
      <c r="K36" s="390">
        <v>1360.4166666666667</v>
      </c>
      <c r="L36" s="390">
        <v>1200</v>
      </c>
      <c r="M36" s="409"/>
    </row>
    <row r="37" spans="1:13" ht="15" x14ac:dyDescent="0.2">
      <c r="A37" s="412">
        <v>4</v>
      </c>
      <c r="B37" s="412">
        <v>8</v>
      </c>
      <c r="C37" s="451"/>
      <c r="D37" s="452" t="s">
        <v>80</v>
      </c>
      <c r="E37" s="448" t="s">
        <v>501</v>
      </c>
      <c r="F37" s="449">
        <v>1</v>
      </c>
      <c r="G37" s="450">
        <v>800</v>
      </c>
      <c r="H37" s="449">
        <v>1300</v>
      </c>
      <c r="I37" s="450">
        <f t="shared" si="1"/>
        <v>15600</v>
      </c>
      <c r="J37" s="449" t="s">
        <v>800</v>
      </c>
      <c r="K37" s="455"/>
      <c r="L37" s="455"/>
      <c r="M37" s="409"/>
    </row>
    <row r="38" spans="1:13" ht="15" x14ac:dyDescent="0.2">
      <c r="A38" s="412">
        <v>4</v>
      </c>
      <c r="B38" s="412">
        <v>8</v>
      </c>
      <c r="C38" s="388"/>
      <c r="D38" s="391" t="s">
        <v>19</v>
      </c>
      <c r="E38" s="387" t="s">
        <v>459</v>
      </c>
      <c r="F38" s="389">
        <v>1</v>
      </c>
      <c r="G38" s="390">
        <v>800</v>
      </c>
      <c r="H38" s="390">
        <v>1000</v>
      </c>
      <c r="I38" s="390">
        <f t="shared" si="1"/>
        <v>12000</v>
      </c>
      <c r="J38" s="389" t="s">
        <v>800</v>
      </c>
      <c r="K38" s="390">
        <v>1293.75</v>
      </c>
      <c r="L38" s="390">
        <v>1200</v>
      </c>
      <c r="M38" s="409"/>
    </row>
    <row r="39" spans="1:13" ht="15" x14ac:dyDescent="0.2">
      <c r="A39" s="412">
        <v>4</v>
      </c>
      <c r="B39" s="412">
        <v>8</v>
      </c>
      <c r="C39" s="388"/>
      <c r="D39" s="391" t="s">
        <v>19</v>
      </c>
      <c r="E39" s="405" t="s">
        <v>798</v>
      </c>
      <c r="F39" s="404">
        <v>1</v>
      </c>
      <c r="G39" s="390">
        <v>800</v>
      </c>
      <c r="H39" s="390">
        <v>1000</v>
      </c>
      <c r="I39" s="390">
        <f t="shared" si="1"/>
        <v>12000</v>
      </c>
      <c r="J39" s="404" t="s">
        <v>800</v>
      </c>
      <c r="K39" s="390"/>
      <c r="L39" s="390">
        <v>0</v>
      </c>
      <c r="M39" s="409"/>
    </row>
    <row r="40" spans="1:13" ht="15" x14ac:dyDescent="0.2">
      <c r="A40" s="412">
        <v>4</v>
      </c>
      <c r="B40" s="412">
        <v>8</v>
      </c>
      <c r="C40" s="388"/>
      <c r="D40" s="420" t="s">
        <v>19</v>
      </c>
      <c r="E40" s="425" t="s">
        <v>501</v>
      </c>
      <c r="F40" s="426">
        <v>1</v>
      </c>
      <c r="G40" s="418">
        <v>800</v>
      </c>
      <c r="H40" s="418">
        <v>1000</v>
      </c>
      <c r="I40" s="418">
        <f t="shared" si="1"/>
        <v>12000</v>
      </c>
      <c r="J40" s="426" t="s">
        <v>800</v>
      </c>
      <c r="K40" s="390"/>
      <c r="L40" s="390"/>
      <c r="M40" s="409"/>
    </row>
    <row r="41" spans="1:13" ht="38.25" x14ac:dyDescent="0.2">
      <c r="A41" s="388"/>
      <c r="B41" s="388"/>
      <c r="C41" s="392">
        <v>2</v>
      </c>
      <c r="D41" s="393" t="s">
        <v>81</v>
      </c>
      <c r="E41" s="393"/>
      <c r="F41" s="393">
        <f>SUM(F42:F47)</f>
        <v>6</v>
      </c>
      <c r="G41" s="393">
        <f>SUM(G42:G47)</f>
        <v>6800</v>
      </c>
      <c r="H41" s="393">
        <f>SUM(H42:H47)</f>
        <v>8600</v>
      </c>
      <c r="I41" s="393">
        <f t="shared" si="1"/>
        <v>103200</v>
      </c>
      <c r="J41" s="393"/>
      <c r="K41" s="388"/>
      <c r="L41" s="388"/>
      <c r="M41" s="409"/>
    </row>
    <row r="42" spans="1:13" ht="15" x14ac:dyDescent="0.2">
      <c r="A42" s="412">
        <v>2</v>
      </c>
      <c r="B42" s="412">
        <v>3</v>
      </c>
      <c r="C42" s="406"/>
      <c r="D42" s="420" t="s">
        <v>7</v>
      </c>
      <c r="E42" s="417" t="s">
        <v>501</v>
      </c>
      <c r="F42" s="416">
        <v>1</v>
      </c>
      <c r="G42" s="418">
        <v>1600</v>
      </c>
      <c r="H42" s="418">
        <v>0</v>
      </c>
      <c r="I42" s="418">
        <f t="shared" si="1"/>
        <v>0</v>
      </c>
      <c r="J42" s="418" t="s">
        <v>606</v>
      </c>
      <c r="K42" s="388"/>
      <c r="L42" s="388"/>
      <c r="M42" s="409"/>
    </row>
    <row r="43" spans="1:13" ht="15" x14ac:dyDescent="0.2">
      <c r="A43" s="389">
        <v>3</v>
      </c>
      <c r="B43" s="389">
        <v>4</v>
      </c>
      <c r="C43" s="388"/>
      <c r="D43" s="391" t="s">
        <v>82</v>
      </c>
      <c r="E43" s="387" t="s">
        <v>776</v>
      </c>
      <c r="F43" s="389">
        <v>1</v>
      </c>
      <c r="G43" s="390">
        <v>1400</v>
      </c>
      <c r="H43" s="390">
        <v>2400</v>
      </c>
      <c r="I43" s="390">
        <f t="shared" si="1"/>
        <v>28800</v>
      </c>
      <c r="J43" s="390" t="s">
        <v>606</v>
      </c>
      <c r="K43" s="390">
        <v>2633.3333333333335</v>
      </c>
      <c r="L43" s="390">
        <v>2000</v>
      </c>
      <c r="M43" s="409"/>
    </row>
    <row r="44" spans="1:13" ht="15" x14ac:dyDescent="0.2">
      <c r="A44" s="412">
        <v>3</v>
      </c>
      <c r="B44" s="412">
        <v>5</v>
      </c>
      <c r="C44" s="388"/>
      <c r="D44" s="391" t="s">
        <v>8</v>
      </c>
      <c r="E44" s="387" t="s">
        <v>364</v>
      </c>
      <c r="F44" s="389">
        <v>1</v>
      </c>
      <c r="G44" s="390">
        <v>1000</v>
      </c>
      <c r="H44" s="390">
        <v>1800</v>
      </c>
      <c r="I44" s="390">
        <f t="shared" si="1"/>
        <v>21600</v>
      </c>
      <c r="J44" s="390" t="s">
        <v>606</v>
      </c>
      <c r="K44" s="390">
        <v>1721.9466666666667</v>
      </c>
      <c r="L44" s="390">
        <v>1488.2533333333333</v>
      </c>
      <c r="M44" s="409"/>
    </row>
    <row r="45" spans="1:13" ht="15" x14ac:dyDescent="0.2">
      <c r="A45" s="412">
        <v>3</v>
      </c>
      <c r="B45" s="412">
        <v>5</v>
      </c>
      <c r="C45" s="388"/>
      <c r="D45" s="391" t="s">
        <v>8</v>
      </c>
      <c r="E45" s="387" t="s">
        <v>363</v>
      </c>
      <c r="F45" s="389">
        <v>1</v>
      </c>
      <c r="G45" s="390">
        <v>1000</v>
      </c>
      <c r="H45" s="390">
        <v>1600</v>
      </c>
      <c r="I45" s="390">
        <f t="shared" si="1"/>
        <v>19200</v>
      </c>
      <c r="J45" s="390" t="s">
        <v>606</v>
      </c>
      <c r="K45" s="390">
        <v>1629.9991666666667</v>
      </c>
      <c r="L45" s="390">
        <v>1500</v>
      </c>
      <c r="M45" s="409"/>
    </row>
    <row r="46" spans="1:13" ht="15" x14ac:dyDescent="0.2">
      <c r="A46" s="412">
        <v>3</v>
      </c>
      <c r="B46" s="412">
        <v>6</v>
      </c>
      <c r="C46" s="388"/>
      <c r="D46" s="391" t="s">
        <v>9</v>
      </c>
      <c r="E46" s="387" t="s">
        <v>362</v>
      </c>
      <c r="F46" s="389">
        <v>1</v>
      </c>
      <c r="G46" s="390">
        <v>900</v>
      </c>
      <c r="H46" s="445">
        <v>1400</v>
      </c>
      <c r="I46" s="390">
        <f t="shared" si="1"/>
        <v>16800</v>
      </c>
      <c r="J46" s="390" t="s">
        <v>606</v>
      </c>
      <c r="K46" s="390">
        <v>1325.4166666666667</v>
      </c>
      <c r="L46" s="390">
        <v>1150</v>
      </c>
      <c r="M46" s="409"/>
    </row>
    <row r="47" spans="1:13" ht="15" x14ac:dyDescent="0.2">
      <c r="A47" s="412">
        <v>3</v>
      </c>
      <c r="B47" s="412">
        <v>6</v>
      </c>
      <c r="C47" s="388"/>
      <c r="D47" s="391" t="s">
        <v>9</v>
      </c>
      <c r="E47" s="387" t="s">
        <v>361</v>
      </c>
      <c r="F47" s="389">
        <v>1</v>
      </c>
      <c r="G47" s="390">
        <v>900</v>
      </c>
      <c r="H47" s="445">
        <v>1400</v>
      </c>
      <c r="I47" s="390">
        <f t="shared" si="1"/>
        <v>16800</v>
      </c>
      <c r="J47" s="390" t="s">
        <v>606</v>
      </c>
      <c r="K47" s="390">
        <v>1335.4166666666667</v>
      </c>
      <c r="L47" s="390">
        <v>1150</v>
      </c>
      <c r="M47" s="409"/>
    </row>
    <row r="48" spans="1:13" ht="25.5" x14ac:dyDescent="0.2">
      <c r="A48" s="410"/>
      <c r="B48" s="410"/>
      <c r="C48" s="411" t="s">
        <v>26</v>
      </c>
      <c r="D48" s="410" t="s">
        <v>61</v>
      </c>
      <c r="E48" s="410"/>
      <c r="F48" s="410">
        <f>F49+F50+F57</f>
        <v>24</v>
      </c>
      <c r="G48" s="410">
        <f>G49+G50+G57</f>
        <v>23350</v>
      </c>
      <c r="H48" s="410">
        <f>H49+H50+H57</f>
        <v>32000</v>
      </c>
      <c r="I48" s="410">
        <f t="shared" si="1"/>
        <v>384000</v>
      </c>
      <c r="J48" s="410"/>
      <c r="K48" s="388"/>
      <c r="L48" s="388"/>
      <c r="M48" s="409"/>
    </row>
    <row r="49" spans="1:13" ht="15" x14ac:dyDescent="0.2">
      <c r="A49" s="412">
        <v>1</v>
      </c>
      <c r="B49" s="412">
        <v>1</v>
      </c>
      <c r="C49" s="406"/>
      <c r="D49" s="420" t="s">
        <v>4</v>
      </c>
      <c r="E49" s="417" t="s">
        <v>501</v>
      </c>
      <c r="F49" s="416">
        <v>1</v>
      </c>
      <c r="G49" s="418">
        <v>2150</v>
      </c>
      <c r="H49" s="418">
        <v>5000</v>
      </c>
      <c r="I49" s="418">
        <f t="shared" si="1"/>
        <v>60000</v>
      </c>
      <c r="J49" s="418" t="s">
        <v>800</v>
      </c>
      <c r="K49" s="388"/>
      <c r="L49" s="388"/>
      <c r="M49" s="409"/>
    </row>
    <row r="50" spans="1:13" ht="25.5" x14ac:dyDescent="0.2">
      <c r="A50" s="388"/>
      <c r="B50" s="388"/>
      <c r="C50" s="392">
        <v>1</v>
      </c>
      <c r="D50" s="393" t="s">
        <v>62</v>
      </c>
      <c r="E50" s="393"/>
      <c r="F50" s="393">
        <f>SUM(F51:F56)</f>
        <v>6</v>
      </c>
      <c r="G50" s="393">
        <f>SUM(G51:G56)</f>
        <v>6200</v>
      </c>
      <c r="H50" s="393">
        <f>SUM(H51:H56)</f>
        <v>7700</v>
      </c>
      <c r="I50" s="393">
        <f t="shared" si="1"/>
        <v>92400</v>
      </c>
      <c r="J50" s="393">
        <f>SUM(J51:J56)</f>
        <v>0</v>
      </c>
      <c r="K50" s="390"/>
      <c r="L50" s="390"/>
      <c r="M50" s="409"/>
    </row>
    <row r="51" spans="1:13" ht="15" x14ac:dyDescent="0.2">
      <c r="A51" s="412">
        <v>2</v>
      </c>
      <c r="B51" s="412">
        <v>3</v>
      </c>
      <c r="C51" s="385"/>
      <c r="D51" s="386" t="s">
        <v>7</v>
      </c>
      <c r="E51" s="430" t="s">
        <v>826</v>
      </c>
      <c r="F51" s="389">
        <v>1</v>
      </c>
      <c r="G51" s="390">
        <v>1600</v>
      </c>
      <c r="H51" s="390">
        <v>3500</v>
      </c>
      <c r="I51" s="390">
        <f t="shared" si="1"/>
        <v>42000</v>
      </c>
      <c r="J51" s="390" t="s">
        <v>606</v>
      </c>
      <c r="K51" s="390">
        <v>3808.768333333333</v>
      </c>
      <c r="L51" s="390">
        <v>3616.6666666666665</v>
      </c>
      <c r="M51" s="409"/>
    </row>
    <row r="52" spans="1:13" ht="15" x14ac:dyDescent="0.2">
      <c r="A52" s="412">
        <v>3</v>
      </c>
      <c r="B52" s="412">
        <v>5</v>
      </c>
      <c r="C52" s="385"/>
      <c r="D52" s="386" t="s">
        <v>8</v>
      </c>
      <c r="E52" s="386" t="s">
        <v>452</v>
      </c>
      <c r="F52" s="389">
        <v>1</v>
      </c>
      <c r="G52" s="390">
        <v>1000</v>
      </c>
      <c r="H52" s="390">
        <v>1400</v>
      </c>
      <c r="I52" s="390">
        <f t="shared" si="1"/>
        <v>16800</v>
      </c>
      <c r="J52" s="390" t="s">
        <v>606</v>
      </c>
      <c r="K52" s="390">
        <v>1537.365</v>
      </c>
      <c r="L52" s="390">
        <v>1300</v>
      </c>
      <c r="M52" s="409"/>
    </row>
    <row r="53" spans="1:13" ht="15" x14ac:dyDescent="0.2">
      <c r="A53" s="412">
        <v>3</v>
      </c>
      <c r="B53" s="412">
        <v>5</v>
      </c>
      <c r="C53" s="385"/>
      <c r="D53" s="386" t="s">
        <v>8</v>
      </c>
      <c r="E53" s="386" t="s">
        <v>451</v>
      </c>
      <c r="F53" s="389">
        <v>1</v>
      </c>
      <c r="G53" s="390">
        <v>1000</v>
      </c>
      <c r="H53" s="390">
        <v>1400</v>
      </c>
      <c r="I53" s="390">
        <f t="shared" si="1"/>
        <v>16800</v>
      </c>
      <c r="J53" s="390" t="s">
        <v>606</v>
      </c>
      <c r="K53" s="390">
        <v>1488.1599999999999</v>
      </c>
      <c r="L53" s="390">
        <v>1300</v>
      </c>
      <c r="M53" s="409"/>
    </row>
    <row r="54" spans="1:13" ht="15" x14ac:dyDescent="0.2">
      <c r="A54" s="412">
        <v>3</v>
      </c>
      <c r="B54" s="412">
        <v>5</v>
      </c>
      <c r="C54" s="385"/>
      <c r="D54" s="386" t="s">
        <v>8</v>
      </c>
      <c r="E54" s="386" t="s">
        <v>450</v>
      </c>
      <c r="F54" s="389">
        <v>1</v>
      </c>
      <c r="G54" s="390">
        <v>1000</v>
      </c>
      <c r="H54" s="390">
        <v>1400</v>
      </c>
      <c r="I54" s="390">
        <f t="shared" si="1"/>
        <v>16800</v>
      </c>
      <c r="J54" s="390" t="s">
        <v>606</v>
      </c>
      <c r="K54" s="390">
        <v>1564.5816666666667</v>
      </c>
      <c r="L54" s="390">
        <v>1383.3333333333333</v>
      </c>
      <c r="M54" s="409"/>
    </row>
    <row r="55" spans="1:13" ht="15" hidden="1" x14ac:dyDescent="0.2">
      <c r="A55" s="388"/>
      <c r="B55" s="388"/>
      <c r="C55" s="385"/>
      <c r="D55" s="386" t="s">
        <v>72</v>
      </c>
      <c r="E55" s="386" t="s">
        <v>449</v>
      </c>
      <c r="F55" s="389">
        <v>1</v>
      </c>
      <c r="G55" s="390">
        <v>800</v>
      </c>
      <c r="H55" s="390"/>
      <c r="I55" s="390">
        <f t="shared" si="1"/>
        <v>0</v>
      </c>
      <c r="J55" s="387" t="s">
        <v>502</v>
      </c>
      <c r="K55" s="390">
        <v>1150</v>
      </c>
      <c r="L55" s="390">
        <v>800</v>
      </c>
      <c r="M55" s="409"/>
    </row>
    <row r="56" spans="1:13" ht="15" hidden="1" x14ac:dyDescent="0.2">
      <c r="A56" s="388"/>
      <c r="B56" s="388"/>
      <c r="C56" s="385"/>
      <c r="D56" s="386" t="s">
        <v>72</v>
      </c>
      <c r="E56" s="386" t="s">
        <v>448</v>
      </c>
      <c r="F56" s="389">
        <v>1</v>
      </c>
      <c r="G56" s="390">
        <v>800</v>
      </c>
      <c r="H56" s="390"/>
      <c r="I56" s="390">
        <f t="shared" si="1"/>
        <v>0</v>
      </c>
      <c r="J56" s="387" t="s">
        <v>502</v>
      </c>
      <c r="K56" s="390">
        <v>1182.5</v>
      </c>
      <c r="L56" s="390">
        <v>800</v>
      </c>
      <c r="M56" s="409"/>
    </row>
    <row r="57" spans="1:13" ht="38.25" x14ac:dyDescent="0.2">
      <c r="A57" s="388"/>
      <c r="B57" s="388"/>
      <c r="C57" s="392">
        <v>2</v>
      </c>
      <c r="D57" s="393" t="s">
        <v>63</v>
      </c>
      <c r="E57" s="393">
        <f>SUM(E58:E63)</f>
        <v>0</v>
      </c>
      <c r="F57" s="393">
        <f>SUM(F58:F74)</f>
        <v>17</v>
      </c>
      <c r="G57" s="393">
        <f>SUM(G58:G74)</f>
        <v>15000</v>
      </c>
      <c r="H57" s="393">
        <f>SUM(H58:H74)</f>
        <v>19300</v>
      </c>
      <c r="I57" s="393">
        <f t="shared" si="1"/>
        <v>231600</v>
      </c>
      <c r="J57" s="393">
        <f>SUM(J58:J74)</f>
        <v>0</v>
      </c>
      <c r="K57" s="390"/>
      <c r="L57" s="390"/>
      <c r="M57" s="409"/>
    </row>
    <row r="58" spans="1:13" ht="15" x14ac:dyDescent="0.2">
      <c r="A58" s="412">
        <v>2</v>
      </c>
      <c r="B58" s="412">
        <v>3</v>
      </c>
      <c r="C58" s="385"/>
      <c r="D58" s="386" t="s">
        <v>7</v>
      </c>
      <c r="E58" s="386" t="s">
        <v>447</v>
      </c>
      <c r="F58" s="390">
        <v>1</v>
      </c>
      <c r="G58" s="390">
        <v>1600</v>
      </c>
      <c r="H58" s="390">
        <v>3100</v>
      </c>
      <c r="I58" s="390">
        <f t="shared" si="1"/>
        <v>37200</v>
      </c>
      <c r="J58" s="390" t="s">
        <v>606</v>
      </c>
      <c r="K58" s="390">
        <v>3369.2458333333338</v>
      </c>
      <c r="L58" s="390">
        <v>3100</v>
      </c>
      <c r="M58" s="409"/>
    </row>
    <row r="59" spans="1:13" ht="15" x14ac:dyDescent="0.2">
      <c r="A59" s="412">
        <v>3</v>
      </c>
      <c r="B59" s="412">
        <v>5</v>
      </c>
      <c r="C59" s="385"/>
      <c r="D59" s="386" t="s">
        <v>8</v>
      </c>
      <c r="E59" s="386" t="s">
        <v>445</v>
      </c>
      <c r="F59" s="390">
        <v>1</v>
      </c>
      <c r="G59" s="390">
        <v>1000</v>
      </c>
      <c r="H59" s="390">
        <v>1400</v>
      </c>
      <c r="I59" s="390">
        <f t="shared" si="1"/>
        <v>16800</v>
      </c>
      <c r="J59" s="390" t="s">
        <v>606</v>
      </c>
      <c r="K59" s="390">
        <v>1471.5766666666666</v>
      </c>
      <c r="L59" s="390">
        <v>1124.6033333333332</v>
      </c>
      <c r="M59" s="409"/>
    </row>
    <row r="60" spans="1:13" ht="15" x14ac:dyDescent="0.2">
      <c r="A60" s="412">
        <v>3</v>
      </c>
      <c r="B60" s="412">
        <v>5</v>
      </c>
      <c r="C60" s="385"/>
      <c r="D60" s="386" t="s">
        <v>8</v>
      </c>
      <c r="E60" s="386" t="s">
        <v>444</v>
      </c>
      <c r="F60" s="390">
        <v>1</v>
      </c>
      <c r="G60" s="390">
        <v>1000</v>
      </c>
      <c r="H60" s="390">
        <v>1400</v>
      </c>
      <c r="I60" s="390">
        <f t="shared" si="1"/>
        <v>16800</v>
      </c>
      <c r="J60" s="390" t="s">
        <v>606</v>
      </c>
      <c r="K60" s="390">
        <v>1485.4166666666667</v>
      </c>
      <c r="L60" s="390">
        <v>1283.3333333333333</v>
      </c>
      <c r="M60" s="409"/>
    </row>
    <row r="61" spans="1:13" ht="15" x14ac:dyDescent="0.2">
      <c r="A61" s="412">
        <v>3</v>
      </c>
      <c r="B61" s="412">
        <v>6</v>
      </c>
      <c r="C61" s="385"/>
      <c r="D61" s="386" t="s">
        <v>9</v>
      </c>
      <c r="E61" s="386" t="s">
        <v>443</v>
      </c>
      <c r="F61" s="390">
        <v>1</v>
      </c>
      <c r="G61" s="390">
        <v>900</v>
      </c>
      <c r="H61" s="390">
        <v>1200</v>
      </c>
      <c r="I61" s="390">
        <f t="shared" si="1"/>
        <v>14400</v>
      </c>
      <c r="J61" s="390" t="s">
        <v>606</v>
      </c>
      <c r="K61" s="390">
        <v>1302.0816666666667</v>
      </c>
      <c r="L61" s="390">
        <v>1216.6666666666667</v>
      </c>
      <c r="M61" s="409"/>
    </row>
    <row r="62" spans="1:13" ht="15" x14ac:dyDescent="0.2">
      <c r="A62" s="412">
        <v>3</v>
      </c>
      <c r="B62" s="412">
        <v>6</v>
      </c>
      <c r="C62" s="385"/>
      <c r="D62" s="386" t="s">
        <v>9</v>
      </c>
      <c r="E62" s="386" t="s">
        <v>442</v>
      </c>
      <c r="F62" s="390">
        <v>1</v>
      </c>
      <c r="G62" s="390">
        <v>900</v>
      </c>
      <c r="H62" s="390">
        <v>1200</v>
      </c>
      <c r="I62" s="390">
        <f t="shared" si="1"/>
        <v>14400</v>
      </c>
      <c r="J62" s="390" t="s">
        <v>606</v>
      </c>
      <c r="K62" s="390">
        <v>1311.2491666666667</v>
      </c>
      <c r="L62" s="390">
        <v>1133.3333333333333</v>
      </c>
      <c r="M62" s="409"/>
    </row>
    <row r="63" spans="1:13" ht="15" x14ac:dyDescent="0.2">
      <c r="A63" s="412">
        <v>4</v>
      </c>
      <c r="B63" s="412">
        <v>7</v>
      </c>
      <c r="C63" s="392"/>
      <c r="D63" s="386" t="s">
        <v>10</v>
      </c>
      <c r="E63" s="386" t="s">
        <v>441</v>
      </c>
      <c r="F63" s="390">
        <v>1</v>
      </c>
      <c r="G63" s="390">
        <v>800</v>
      </c>
      <c r="H63" s="390">
        <v>1000</v>
      </c>
      <c r="I63" s="390">
        <f t="shared" si="1"/>
        <v>12000</v>
      </c>
      <c r="J63" s="390" t="s">
        <v>606</v>
      </c>
      <c r="K63" s="390">
        <v>1060.415</v>
      </c>
      <c r="L63" s="390">
        <v>773.01333333333332</v>
      </c>
      <c r="M63" s="409"/>
    </row>
    <row r="64" spans="1:13" ht="15" x14ac:dyDescent="0.2">
      <c r="A64" s="412">
        <v>4</v>
      </c>
      <c r="B64" s="412">
        <v>7</v>
      </c>
      <c r="C64" s="388"/>
      <c r="D64" s="386" t="s">
        <v>10</v>
      </c>
      <c r="E64" s="386" t="s">
        <v>440</v>
      </c>
      <c r="F64" s="390">
        <v>1</v>
      </c>
      <c r="G64" s="390">
        <v>800</v>
      </c>
      <c r="H64" s="390">
        <v>1000</v>
      </c>
      <c r="I64" s="390">
        <f t="shared" si="1"/>
        <v>12000</v>
      </c>
      <c r="J64" s="390" t="s">
        <v>606</v>
      </c>
      <c r="K64" s="390">
        <v>960.41583333333335</v>
      </c>
      <c r="L64" s="390">
        <v>800</v>
      </c>
      <c r="M64" s="409"/>
    </row>
    <row r="65" spans="1:13" ht="15" x14ac:dyDescent="0.2">
      <c r="A65" s="412">
        <v>4</v>
      </c>
      <c r="B65" s="412">
        <v>7</v>
      </c>
      <c r="C65" s="388"/>
      <c r="D65" s="386" t="s">
        <v>10</v>
      </c>
      <c r="E65" s="386" t="s">
        <v>439</v>
      </c>
      <c r="F65" s="390">
        <v>1</v>
      </c>
      <c r="G65" s="390">
        <v>800</v>
      </c>
      <c r="H65" s="390">
        <v>1000</v>
      </c>
      <c r="I65" s="390">
        <f t="shared" si="1"/>
        <v>12000</v>
      </c>
      <c r="J65" s="390" t="s">
        <v>606</v>
      </c>
      <c r="K65" s="390">
        <v>1200.4166666666667</v>
      </c>
      <c r="L65" s="390">
        <v>1040</v>
      </c>
      <c r="M65" s="409"/>
    </row>
    <row r="66" spans="1:13" ht="15" x14ac:dyDescent="0.2">
      <c r="A66" s="412">
        <v>4</v>
      </c>
      <c r="B66" s="412">
        <v>7</v>
      </c>
      <c r="C66" s="388"/>
      <c r="D66" s="386" t="s">
        <v>10</v>
      </c>
      <c r="E66" s="386" t="s">
        <v>438</v>
      </c>
      <c r="F66" s="390">
        <v>1</v>
      </c>
      <c r="G66" s="390">
        <v>800</v>
      </c>
      <c r="H66" s="390">
        <v>1000</v>
      </c>
      <c r="I66" s="390">
        <f t="shared" si="1"/>
        <v>12000</v>
      </c>
      <c r="J66" s="390" t="s">
        <v>606</v>
      </c>
      <c r="K66" s="390">
        <v>1060.4166666666667</v>
      </c>
      <c r="L66" s="390">
        <v>900</v>
      </c>
      <c r="M66" s="409"/>
    </row>
    <row r="67" spans="1:13" ht="15" x14ac:dyDescent="0.2">
      <c r="A67" s="412">
        <v>4</v>
      </c>
      <c r="B67" s="412">
        <v>7</v>
      </c>
      <c r="C67" s="388"/>
      <c r="D67" s="386" t="s">
        <v>10</v>
      </c>
      <c r="E67" s="386" t="s">
        <v>437</v>
      </c>
      <c r="F67" s="390">
        <v>1</v>
      </c>
      <c r="G67" s="390">
        <v>800</v>
      </c>
      <c r="H67" s="390">
        <v>1000</v>
      </c>
      <c r="I67" s="390">
        <f t="shared" si="1"/>
        <v>12000</v>
      </c>
      <c r="J67" s="390" t="s">
        <v>606</v>
      </c>
      <c r="K67" s="390">
        <v>960.41666666666663</v>
      </c>
      <c r="L67" s="390">
        <v>800</v>
      </c>
      <c r="M67" s="409"/>
    </row>
    <row r="68" spans="1:13" ht="15" x14ac:dyDescent="0.2">
      <c r="A68" s="412">
        <v>4</v>
      </c>
      <c r="B68" s="412">
        <v>7</v>
      </c>
      <c r="C68" s="388"/>
      <c r="D68" s="386" t="s">
        <v>10</v>
      </c>
      <c r="E68" s="386" t="s">
        <v>436</v>
      </c>
      <c r="F68" s="390">
        <v>1</v>
      </c>
      <c r="G68" s="390">
        <v>800</v>
      </c>
      <c r="H68" s="390">
        <v>1000</v>
      </c>
      <c r="I68" s="390">
        <f t="shared" si="1"/>
        <v>12000</v>
      </c>
      <c r="J68" s="390" t="s">
        <v>606</v>
      </c>
      <c r="K68" s="390">
        <v>960.41583333333335</v>
      </c>
      <c r="L68" s="390">
        <v>799.99666666666656</v>
      </c>
      <c r="M68" s="409"/>
    </row>
    <row r="69" spans="1:13" ht="15" x14ac:dyDescent="0.2">
      <c r="A69" s="412">
        <v>4</v>
      </c>
      <c r="B69" s="412">
        <v>7</v>
      </c>
      <c r="C69" s="388"/>
      <c r="D69" s="386" t="s">
        <v>10</v>
      </c>
      <c r="E69" s="386" t="s">
        <v>435</v>
      </c>
      <c r="F69" s="390">
        <v>1</v>
      </c>
      <c r="G69" s="390">
        <v>800</v>
      </c>
      <c r="H69" s="390">
        <v>1000</v>
      </c>
      <c r="I69" s="390">
        <f t="shared" si="1"/>
        <v>12000</v>
      </c>
      <c r="J69" s="390" t="s">
        <v>606</v>
      </c>
      <c r="K69" s="390">
        <v>960.41666666666663</v>
      </c>
      <c r="L69" s="390">
        <v>800</v>
      </c>
      <c r="M69" s="409"/>
    </row>
    <row r="70" spans="1:13" ht="15" x14ac:dyDescent="0.2">
      <c r="A70" s="412">
        <v>4</v>
      </c>
      <c r="B70" s="412">
        <v>7</v>
      </c>
      <c r="C70" s="388"/>
      <c r="D70" s="386" t="s">
        <v>10</v>
      </c>
      <c r="E70" s="386" t="s">
        <v>434</v>
      </c>
      <c r="F70" s="390">
        <v>1</v>
      </c>
      <c r="G70" s="390">
        <v>800</v>
      </c>
      <c r="H70" s="390">
        <v>1000</v>
      </c>
      <c r="I70" s="390">
        <f t="shared" si="1"/>
        <v>12000</v>
      </c>
      <c r="J70" s="390" t="s">
        <v>606</v>
      </c>
      <c r="K70" s="390">
        <v>960.41666666666663</v>
      </c>
      <c r="L70" s="390">
        <v>800</v>
      </c>
      <c r="M70" s="409"/>
    </row>
    <row r="71" spans="1:13" ht="15" x14ac:dyDescent="0.2">
      <c r="A71" s="412">
        <v>4</v>
      </c>
      <c r="B71" s="412">
        <v>7</v>
      </c>
      <c r="C71" s="388"/>
      <c r="D71" s="386" t="s">
        <v>10</v>
      </c>
      <c r="E71" s="386" t="s">
        <v>433</v>
      </c>
      <c r="F71" s="390">
        <v>1</v>
      </c>
      <c r="G71" s="390">
        <v>800</v>
      </c>
      <c r="H71" s="390">
        <v>1000</v>
      </c>
      <c r="I71" s="390">
        <f t="shared" si="1"/>
        <v>12000</v>
      </c>
      <c r="J71" s="390" t="s">
        <v>606</v>
      </c>
      <c r="K71" s="390">
        <v>1052.0833333333333</v>
      </c>
      <c r="L71" s="390">
        <v>933.33333333333337</v>
      </c>
      <c r="M71" s="409"/>
    </row>
    <row r="72" spans="1:13" ht="15" x14ac:dyDescent="0.2">
      <c r="A72" s="412">
        <v>4</v>
      </c>
      <c r="B72" s="412">
        <v>7</v>
      </c>
      <c r="C72" s="388"/>
      <c r="D72" s="386" t="s">
        <v>10</v>
      </c>
      <c r="E72" s="386" t="s">
        <v>432</v>
      </c>
      <c r="F72" s="390">
        <v>1</v>
      </c>
      <c r="G72" s="390">
        <v>800</v>
      </c>
      <c r="H72" s="390">
        <v>1000</v>
      </c>
      <c r="I72" s="390">
        <f t="shared" si="1"/>
        <v>12000</v>
      </c>
      <c r="J72" s="390" t="s">
        <v>606</v>
      </c>
      <c r="K72" s="390">
        <v>1060.415</v>
      </c>
      <c r="L72" s="390">
        <v>899.99666666666656</v>
      </c>
      <c r="M72" s="409"/>
    </row>
    <row r="73" spans="1:13" ht="15" x14ac:dyDescent="0.2">
      <c r="A73" s="412">
        <v>4</v>
      </c>
      <c r="B73" s="412">
        <v>7</v>
      </c>
      <c r="C73" s="388"/>
      <c r="D73" s="386" t="s">
        <v>10</v>
      </c>
      <c r="E73" s="386" t="s">
        <v>431</v>
      </c>
      <c r="F73" s="390">
        <v>1</v>
      </c>
      <c r="G73" s="390">
        <v>800</v>
      </c>
      <c r="H73" s="390">
        <v>1000</v>
      </c>
      <c r="I73" s="390">
        <f t="shared" si="1"/>
        <v>12000</v>
      </c>
      <c r="J73" s="390" t="s">
        <v>606</v>
      </c>
      <c r="K73" s="390">
        <v>1060.4166666666667</v>
      </c>
      <c r="L73" s="390">
        <v>900</v>
      </c>
      <c r="M73" s="409"/>
    </row>
    <row r="74" spans="1:13" ht="15" x14ac:dyDescent="0.2">
      <c r="A74" s="412">
        <v>4</v>
      </c>
      <c r="B74" s="412">
        <v>7</v>
      </c>
      <c r="C74" s="406"/>
      <c r="D74" s="421" t="s">
        <v>10</v>
      </c>
      <c r="E74" s="421" t="s">
        <v>501</v>
      </c>
      <c r="F74" s="418">
        <v>1</v>
      </c>
      <c r="G74" s="418">
        <v>800</v>
      </c>
      <c r="H74" s="418">
        <v>0</v>
      </c>
      <c r="I74" s="418">
        <f t="shared" si="1"/>
        <v>0</v>
      </c>
      <c r="J74" s="418" t="s">
        <v>606</v>
      </c>
      <c r="K74" s="390"/>
      <c r="L74" s="390"/>
      <c r="M74" s="409"/>
    </row>
    <row r="75" spans="1:13" ht="31.5" customHeight="1" x14ac:dyDescent="0.2">
      <c r="A75" s="410"/>
      <c r="B75" s="410"/>
      <c r="C75" s="411" t="s">
        <v>27</v>
      </c>
      <c r="D75" s="410" t="s">
        <v>28</v>
      </c>
      <c r="E75" s="410"/>
      <c r="F75" s="410">
        <f>F76+F77+F78+F85</f>
        <v>14</v>
      </c>
      <c r="G75" s="410">
        <f>G76+G77+G78+G85</f>
        <v>16200</v>
      </c>
      <c r="H75" s="410">
        <f>H76+H77+H78+H85</f>
        <v>23800</v>
      </c>
      <c r="I75" s="410">
        <f t="shared" si="1"/>
        <v>285600</v>
      </c>
      <c r="J75" s="410"/>
      <c r="K75" s="390"/>
      <c r="L75" s="390"/>
      <c r="M75" s="409"/>
    </row>
    <row r="76" spans="1:13" ht="15" x14ac:dyDescent="0.2">
      <c r="A76" s="412">
        <v>1</v>
      </c>
      <c r="B76" s="412">
        <v>1</v>
      </c>
      <c r="C76" s="391"/>
      <c r="D76" s="405" t="s">
        <v>4</v>
      </c>
      <c r="E76" s="405" t="s">
        <v>430</v>
      </c>
      <c r="F76" s="390">
        <v>1</v>
      </c>
      <c r="G76" s="390">
        <v>2150</v>
      </c>
      <c r="H76" s="390">
        <v>5000</v>
      </c>
      <c r="I76" s="390">
        <f t="shared" si="1"/>
        <v>60000</v>
      </c>
      <c r="J76" s="390" t="s">
        <v>606</v>
      </c>
      <c r="K76" s="390">
        <v>4562.5</v>
      </c>
      <c r="L76" s="390">
        <v>4300</v>
      </c>
      <c r="M76" s="409"/>
    </row>
    <row r="77" spans="1:13" ht="15" x14ac:dyDescent="0.2">
      <c r="A77" s="412">
        <v>2</v>
      </c>
      <c r="B77" s="412">
        <v>2</v>
      </c>
      <c r="C77" s="388"/>
      <c r="D77" s="391" t="s">
        <v>5</v>
      </c>
      <c r="E77" s="386" t="s">
        <v>428</v>
      </c>
      <c r="F77" s="389">
        <v>1</v>
      </c>
      <c r="G77" s="390">
        <v>1850</v>
      </c>
      <c r="H77" s="390">
        <v>4000</v>
      </c>
      <c r="I77" s="390">
        <f t="shared" si="1"/>
        <v>48000</v>
      </c>
      <c r="J77" s="390" t="s">
        <v>606</v>
      </c>
      <c r="K77" s="390">
        <v>3970.1733333333336</v>
      </c>
      <c r="L77" s="390">
        <v>3700</v>
      </c>
      <c r="M77" s="409"/>
    </row>
    <row r="78" spans="1:13" ht="15" x14ac:dyDescent="0.2">
      <c r="A78" s="388"/>
      <c r="B78" s="388"/>
      <c r="C78" s="392">
        <v>1</v>
      </c>
      <c r="D78" s="393" t="s">
        <v>29</v>
      </c>
      <c r="E78" s="393"/>
      <c r="F78" s="393">
        <f>SUM(F79:F84)</f>
        <v>6</v>
      </c>
      <c r="G78" s="393">
        <f>SUM(G79:G84)</f>
        <v>6000</v>
      </c>
      <c r="H78" s="393">
        <f>SUM(H79:H84)</f>
        <v>6600</v>
      </c>
      <c r="I78" s="393">
        <f t="shared" si="1"/>
        <v>79200</v>
      </c>
      <c r="J78" s="393">
        <f>SUM(J79:J84)</f>
        <v>0</v>
      </c>
      <c r="K78" s="390"/>
      <c r="L78" s="390"/>
      <c r="M78" s="409"/>
    </row>
    <row r="79" spans="1:13" ht="15" x14ac:dyDescent="0.2">
      <c r="A79" s="412">
        <v>2</v>
      </c>
      <c r="B79" s="412">
        <v>3</v>
      </c>
      <c r="C79" s="451"/>
      <c r="D79" s="452" t="s">
        <v>7</v>
      </c>
      <c r="E79" s="453" t="s">
        <v>805</v>
      </c>
      <c r="F79" s="449">
        <v>1</v>
      </c>
      <c r="G79" s="450">
        <v>1600</v>
      </c>
      <c r="H79" s="450">
        <v>2200</v>
      </c>
      <c r="I79" s="450">
        <f t="shared" si="1"/>
        <v>26400</v>
      </c>
      <c r="J79" s="450" t="s">
        <v>606</v>
      </c>
      <c r="K79" s="455"/>
      <c r="L79" s="455"/>
      <c r="M79" s="409"/>
    </row>
    <row r="80" spans="1:13" ht="15" x14ac:dyDescent="0.2">
      <c r="A80" s="412">
        <v>3</v>
      </c>
      <c r="B80" s="412">
        <v>5</v>
      </c>
      <c r="C80" s="388"/>
      <c r="D80" s="391" t="s">
        <v>8</v>
      </c>
      <c r="E80" s="386" t="s">
        <v>424</v>
      </c>
      <c r="F80" s="389">
        <v>1</v>
      </c>
      <c r="G80" s="390">
        <v>1000</v>
      </c>
      <c r="H80" s="390">
        <v>1600</v>
      </c>
      <c r="I80" s="390">
        <f t="shared" si="1"/>
        <v>19200</v>
      </c>
      <c r="J80" s="390" t="s">
        <v>606</v>
      </c>
      <c r="K80" s="390">
        <v>1608.3333333333333</v>
      </c>
      <c r="L80" s="390">
        <v>1333.3333333333333</v>
      </c>
      <c r="M80" s="409"/>
    </row>
    <row r="81" spans="1:13" ht="15" x14ac:dyDescent="0.2">
      <c r="A81" s="412">
        <v>3</v>
      </c>
      <c r="B81" s="412">
        <v>6</v>
      </c>
      <c r="C81" s="388"/>
      <c r="D81" s="391" t="s">
        <v>9</v>
      </c>
      <c r="E81" s="387" t="s">
        <v>425</v>
      </c>
      <c r="F81" s="389">
        <v>1</v>
      </c>
      <c r="G81" s="390">
        <v>900</v>
      </c>
      <c r="H81" s="390">
        <v>1600</v>
      </c>
      <c r="I81" s="390">
        <f t="shared" si="1"/>
        <v>19200</v>
      </c>
      <c r="J81" s="390" t="s">
        <v>606</v>
      </c>
      <c r="K81" s="390">
        <v>1525</v>
      </c>
      <c r="L81" s="390">
        <v>1233.3333333333333</v>
      </c>
      <c r="M81" s="409"/>
    </row>
    <row r="82" spans="1:13" ht="30" x14ac:dyDescent="0.2">
      <c r="A82" s="412">
        <v>3</v>
      </c>
      <c r="B82" s="412">
        <v>6</v>
      </c>
      <c r="C82" s="451"/>
      <c r="D82" s="454" t="s">
        <v>9</v>
      </c>
      <c r="E82" s="427" t="s">
        <v>806</v>
      </c>
      <c r="F82" s="447">
        <v>1</v>
      </c>
      <c r="G82" s="455">
        <v>900</v>
      </c>
      <c r="H82" s="455">
        <v>1200</v>
      </c>
      <c r="I82" s="455">
        <f t="shared" si="1"/>
        <v>14400</v>
      </c>
      <c r="J82" s="455" t="s">
        <v>606</v>
      </c>
      <c r="K82" s="455">
        <v>3185.9850000000001</v>
      </c>
      <c r="L82" s="455">
        <v>2475</v>
      </c>
      <c r="M82" s="409"/>
    </row>
    <row r="83" spans="1:13" ht="15" x14ac:dyDescent="0.2">
      <c r="A83" s="412">
        <v>4</v>
      </c>
      <c r="B83" s="412">
        <v>7</v>
      </c>
      <c r="C83" s="406"/>
      <c r="D83" s="420" t="s">
        <v>10</v>
      </c>
      <c r="E83" s="421" t="s">
        <v>501</v>
      </c>
      <c r="F83" s="416">
        <v>1</v>
      </c>
      <c r="G83" s="418">
        <v>800</v>
      </c>
      <c r="H83" s="418">
        <v>0</v>
      </c>
      <c r="I83" s="418">
        <f t="shared" si="1"/>
        <v>0</v>
      </c>
      <c r="J83" s="418" t="s">
        <v>606</v>
      </c>
      <c r="K83" s="390"/>
      <c r="L83" s="390"/>
      <c r="M83" s="409"/>
    </row>
    <row r="84" spans="1:13" ht="15" x14ac:dyDescent="0.2">
      <c r="A84" s="412">
        <v>4</v>
      </c>
      <c r="B84" s="412">
        <v>7</v>
      </c>
      <c r="C84" s="406"/>
      <c r="D84" s="420" t="s">
        <v>10</v>
      </c>
      <c r="E84" s="421" t="s">
        <v>501</v>
      </c>
      <c r="F84" s="416">
        <v>1</v>
      </c>
      <c r="G84" s="418">
        <v>800</v>
      </c>
      <c r="H84" s="418">
        <v>0</v>
      </c>
      <c r="I84" s="418">
        <f t="shared" si="1"/>
        <v>0</v>
      </c>
      <c r="J84" s="418" t="s">
        <v>606</v>
      </c>
      <c r="K84" s="390"/>
      <c r="L84" s="390"/>
      <c r="M84" s="409"/>
    </row>
    <row r="85" spans="1:13" ht="15" x14ac:dyDescent="0.2">
      <c r="A85" s="388"/>
      <c r="B85" s="388"/>
      <c r="C85" s="392">
        <v>2</v>
      </c>
      <c r="D85" s="393" t="s">
        <v>30</v>
      </c>
      <c r="E85" s="393"/>
      <c r="F85" s="393">
        <f>SUM(F86:F91)</f>
        <v>6</v>
      </c>
      <c r="G85" s="393">
        <f>SUM(G86:G91)</f>
        <v>6200</v>
      </c>
      <c r="H85" s="393">
        <f>SUM(H86:H91)</f>
        <v>8200</v>
      </c>
      <c r="I85" s="393">
        <f t="shared" si="1"/>
        <v>98400</v>
      </c>
      <c r="J85" s="393">
        <f>SUM(J86:J91)</f>
        <v>0</v>
      </c>
      <c r="K85" s="390"/>
      <c r="L85" s="390"/>
      <c r="M85" s="409"/>
    </row>
    <row r="86" spans="1:13" ht="15" x14ac:dyDescent="0.2">
      <c r="A86" s="412">
        <v>2</v>
      </c>
      <c r="B86" s="412">
        <v>3</v>
      </c>
      <c r="C86" s="451"/>
      <c r="D86" s="452" t="s">
        <v>7</v>
      </c>
      <c r="E86" s="453" t="s">
        <v>805</v>
      </c>
      <c r="F86" s="449">
        <v>1</v>
      </c>
      <c r="G86" s="450">
        <v>1600</v>
      </c>
      <c r="H86" s="450">
        <v>2800</v>
      </c>
      <c r="I86" s="450">
        <f t="shared" ref="I86:I149" si="4">H86*12</f>
        <v>33600</v>
      </c>
      <c r="J86" s="450" t="s">
        <v>606</v>
      </c>
      <c r="K86" s="455"/>
      <c r="L86" s="455"/>
      <c r="M86" s="409"/>
    </row>
    <row r="87" spans="1:13" ht="15" x14ac:dyDescent="0.2">
      <c r="A87" s="412">
        <v>3</v>
      </c>
      <c r="B87" s="412">
        <v>5</v>
      </c>
      <c r="C87" s="388"/>
      <c r="D87" s="391" t="s">
        <v>8</v>
      </c>
      <c r="E87" s="386" t="s">
        <v>762</v>
      </c>
      <c r="F87" s="389">
        <v>1</v>
      </c>
      <c r="G87" s="390">
        <v>1000</v>
      </c>
      <c r="H87" s="390">
        <v>1600</v>
      </c>
      <c r="I87" s="390">
        <f t="shared" si="4"/>
        <v>19200</v>
      </c>
      <c r="J87" s="390" t="s">
        <v>606</v>
      </c>
      <c r="K87" s="390">
        <v>1583.3333333333333</v>
      </c>
      <c r="L87" s="390">
        <v>1333.3333333333333</v>
      </c>
      <c r="M87" s="409"/>
    </row>
    <row r="88" spans="1:13" ht="30" x14ac:dyDescent="0.2">
      <c r="A88" s="412">
        <v>3</v>
      </c>
      <c r="B88" s="412">
        <v>5</v>
      </c>
      <c r="C88" s="388"/>
      <c r="D88" s="391" t="s">
        <v>8</v>
      </c>
      <c r="E88" s="427" t="s">
        <v>807</v>
      </c>
      <c r="F88" s="389">
        <v>1</v>
      </c>
      <c r="G88" s="390">
        <v>1000</v>
      </c>
      <c r="H88" s="390">
        <v>1000</v>
      </c>
      <c r="I88" s="390">
        <f t="shared" si="4"/>
        <v>12000</v>
      </c>
      <c r="J88" s="390" t="s">
        <v>606</v>
      </c>
      <c r="K88" s="390">
        <v>3239.7141666666666</v>
      </c>
      <c r="L88" s="390">
        <v>1917.62</v>
      </c>
      <c r="M88" s="409"/>
    </row>
    <row r="89" spans="1:13" ht="15" x14ac:dyDescent="0.2">
      <c r="A89" s="412">
        <v>3</v>
      </c>
      <c r="B89" s="412">
        <v>6</v>
      </c>
      <c r="C89" s="388"/>
      <c r="D89" s="391" t="s">
        <v>9</v>
      </c>
      <c r="E89" s="386" t="s">
        <v>419</v>
      </c>
      <c r="F89" s="389">
        <v>1</v>
      </c>
      <c r="G89" s="390">
        <v>900</v>
      </c>
      <c r="H89" s="390">
        <v>1400</v>
      </c>
      <c r="I89" s="390">
        <f t="shared" si="4"/>
        <v>16800</v>
      </c>
      <c r="J89" s="390" t="s">
        <v>606</v>
      </c>
      <c r="K89" s="390">
        <v>1498.8425</v>
      </c>
      <c r="L89" s="390">
        <v>1233.3333333333333</v>
      </c>
      <c r="M89" s="409"/>
    </row>
    <row r="90" spans="1:13" ht="15" x14ac:dyDescent="0.2">
      <c r="A90" s="412">
        <v>3</v>
      </c>
      <c r="B90" s="412">
        <v>6</v>
      </c>
      <c r="C90" s="388"/>
      <c r="D90" s="391" t="s">
        <v>9</v>
      </c>
      <c r="E90" s="386" t="s">
        <v>760</v>
      </c>
      <c r="F90" s="389">
        <v>1</v>
      </c>
      <c r="G90" s="390">
        <v>900</v>
      </c>
      <c r="H90" s="390">
        <v>1400</v>
      </c>
      <c r="I90" s="390">
        <f t="shared" si="4"/>
        <v>16800</v>
      </c>
      <c r="J90" s="390" t="s">
        <v>606</v>
      </c>
      <c r="K90" s="390">
        <v>1283.3333333333333</v>
      </c>
      <c r="L90" s="390">
        <v>1100</v>
      </c>
      <c r="M90" s="409"/>
    </row>
    <row r="91" spans="1:13" ht="15" x14ac:dyDescent="0.2">
      <c r="A91" s="412">
        <v>4</v>
      </c>
      <c r="B91" s="412">
        <v>7</v>
      </c>
      <c r="C91" s="406"/>
      <c r="D91" s="421" t="s">
        <v>10</v>
      </c>
      <c r="E91" s="421" t="s">
        <v>501</v>
      </c>
      <c r="F91" s="418">
        <v>1</v>
      </c>
      <c r="G91" s="418">
        <v>800</v>
      </c>
      <c r="H91" s="418">
        <v>0</v>
      </c>
      <c r="I91" s="418">
        <f t="shared" si="4"/>
        <v>0</v>
      </c>
      <c r="J91" s="418" t="s">
        <v>606</v>
      </c>
      <c r="K91" s="390"/>
      <c r="L91" s="390"/>
      <c r="M91" s="409"/>
    </row>
    <row r="92" spans="1:13" ht="15" x14ac:dyDescent="0.2">
      <c r="A92" s="410"/>
      <c r="B92" s="410"/>
      <c r="C92" s="411" t="s">
        <v>31</v>
      </c>
      <c r="D92" s="410" t="s">
        <v>32</v>
      </c>
      <c r="E92" s="410"/>
      <c r="F92" s="410">
        <f>F93+F94+F95+F112+F123</f>
        <v>51</v>
      </c>
      <c r="G92" s="410">
        <f>G93+G94+G95+G112+G123</f>
        <v>47900</v>
      </c>
      <c r="H92" s="410">
        <f>H93+H94+H95+H112+H123</f>
        <v>48300</v>
      </c>
      <c r="I92" s="410">
        <f t="shared" si="4"/>
        <v>579600</v>
      </c>
      <c r="J92" s="410"/>
      <c r="K92" s="390"/>
      <c r="L92" s="390"/>
      <c r="M92" s="409"/>
    </row>
    <row r="93" spans="1:13" ht="15" x14ac:dyDescent="0.2">
      <c r="A93" s="412">
        <v>1</v>
      </c>
      <c r="B93" s="412">
        <v>1</v>
      </c>
      <c r="C93" s="391"/>
      <c r="D93" s="386" t="s">
        <v>4</v>
      </c>
      <c r="E93" s="405" t="s">
        <v>418</v>
      </c>
      <c r="F93" s="404">
        <v>1</v>
      </c>
      <c r="G93" s="390">
        <v>2150</v>
      </c>
      <c r="H93" s="390">
        <v>5000</v>
      </c>
      <c r="I93" s="390">
        <f t="shared" si="4"/>
        <v>60000</v>
      </c>
      <c r="J93" s="390" t="s">
        <v>606</v>
      </c>
      <c r="K93" s="390">
        <v>4562.5</v>
      </c>
      <c r="L93" s="390">
        <v>3225</v>
      </c>
      <c r="M93" s="409"/>
    </row>
    <row r="94" spans="1:13" ht="15" x14ac:dyDescent="0.2">
      <c r="A94" s="412">
        <v>2</v>
      </c>
      <c r="B94" s="412">
        <v>2</v>
      </c>
      <c r="C94" s="391"/>
      <c r="D94" s="386" t="s">
        <v>5</v>
      </c>
      <c r="E94" s="405" t="s">
        <v>416</v>
      </c>
      <c r="F94" s="404">
        <v>1</v>
      </c>
      <c r="G94" s="390">
        <v>1850</v>
      </c>
      <c r="H94" s="390">
        <v>4000</v>
      </c>
      <c r="I94" s="390">
        <f t="shared" si="4"/>
        <v>48000</v>
      </c>
      <c r="J94" s="390" t="s">
        <v>606</v>
      </c>
      <c r="K94" s="390">
        <v>3949.9066666666663</v>
      </c>
      <c r="L94" s="390">
        <v>3720</v>
      </c>
      <c r="M94" s="409"/>
    </row>
    <row r="95" spans="1:13" ht="15" x14ac:dyDescent="0.2">
      <c r="A95" s="388"/>
      <c r="B95" s="388"/>
      <c r="C95" s="394">
        <v>1</v>
      </c>
      <c r="D95" s="395" t="s">
        <v>33</v>
      </c>
      <c r="E95" s="395"/>
      <c r="F95" s="395">
        <f>SUM(F96:F111)</f>
        <v>16</v>
      </c>
      <c r="G95" s="395">
        <f>SUM(G96:G111)</f>
        <v>15100</v>
      </c>
      <c r="H95" s="395">
        <f>SUM(H96:H111)</f>
        <v>17000</v>
      </c>
      <c r="I95" s="395">
        <f t="shared" si="4"/>
        <v>204000</v>
      </c>
      <c r="J95" s="395">
        <f>SUM(J96:J110)</f>
        <v>0</v>
      </c>
      <c r="K95" s="390"/>
      <c r="L95" s="390"/>
      <c r="M95" s="409"/>
    </row>
    <row r="96" spans="1:13" ht="15" x14ac:dyDescent="0.2">
      <c r="A96" s="412">
        <v>2</v>
      </c>
      <c r="B96" s="412">
        <v>3</v>
      </c>
      <c r="C96" s="391"/>
      <c r="D96" s="386" t="s">
        <v>7</v>
      </c>
      <c r="E96" s="387" t="s">
        <v>415</v>
      </c>
      <c r="F96" s="389">
        <v>1</v>
      </c>
      <c r="G96" s="390">
        <v>1600</v>
      </c>
      <c r="H96" s="390">
        <v>2800</v>
      </c>
      <c r="I96" s="390">
        <f t="shared" si="4"/>
        <v>33600</v>
      </c>
      <c r="J96" s="390" t="s">
        <v>606</v>
      </c>
      <c r="K96" s="390">
        <v>2660.4166666666665</v>
      </c>
      <c r="L96" s="390">
        <v>2600</v>
      </c>
      <c r="M96" s="409"/>
    </row>
    <row r="97" spans="1:13" ht="15" x14ac:dyDescent="0.2">
      <c r="A97" s="412">
        <v>3</v>
      </c>
      <c r="B97" s="412">
        <v>5</v>
      </c>
      <c r="C97" s="391"/>
      <c r="D97" s="386" t="s">
        <v>8</v>
      </c>
      <c r="E97" s="396" t="s">
        <v>412</v>
      </c>
      <c r="F97" s="389">
        <v>1</v>
      </c>
      <c r="G97" s="390">
        <v>1000</v>
      </c>
      <c r="H97" s="446">
        <v>1600</v>
      </c>
      <c r="I97" s="390">
        <f t="shared" si="4"/>
        <v>19200</v>
      </c>
      <c r="J97" s="390" t="s">
        <v>606</v>
      </c>
      <c r="K97" s="390">
        <v>1553.0833333333333</v>
      </c>
      <c r="L97" s="390">
        <v>1450</v>
      </c>
      <c r="M97" s="409"/>
    </row>
    <row r="98" spans="1:13" ht="15" x14ac:dyDescent="0.2">
      <c r="A98" s="412">
        <v>3</v>
      </c>
      <c r="B98" s="412">
        <v>5</v>
      </c>
      <c r="C98" s="391"/>
      <c r="D98" s="386" t="s">
        <v>8</v>
      </c>
      <c r="E98" s="396" t="s">
        <v>411</v>
      </c>
      <c r="F98" s="389">
        <v>1</v>
      </c>
      <c r="G98" s="390">
        <v>1000</v>
      </c>
      <c r="H98" s="446">
        <v>1400</v>
      </c>
      <c r="I98" s="390">
        <f t="shared" si="4"/>
        <v>16800</v>
      </c>
      <c r="J98" s="390" t="s">
        <v>606</v>
      </c>
      <c r="K98" s="390">
        <v>1399.5</v>
      </c>
      <c r="L98" s="390">
        <v>1223.3333333333333</v>
      </c>
      <c r="M98" s="409"/>
    </row>
    <row r="99" spans="1:13" ht="15" x14ac:dyDescent="0.2">
      <c r="A99" s="412">
        <v>3</v>
      </c>
      <c r="B99" s="412">
        <v>5</v>
      </c>
      <c r="C99" s="391"/>
      <c r="D99" s="386" t="s">
        <v>8</v>
      </c>
      <c r="E99" s="396" t="s">
        <v>410</v>
      </c>
      <c r="F99" s="389">
        <v>1</v>
      </c>
      <c r="G99" s="390">
        <v>1000</v>
      </c>
      <c r="H99" s="390">
        <v>1300</v>
      </c>
      <c r="I99" s="390">
        <f t="shared" si="4"/>
        <v>15600</v>
      </c>
      <c r="J99" s="390" t="s">
        <v>606</v>
      </c>
      <c r="K99" s="390">
        <v>1303.75</v>
      </c>
      <c r="L99" s="390">
        <v>1140</v>
      </c>
      <c r="M99" s="409"/>
    </row>
    <row r="100" spans="1:13" ht="15" x14ac:dyDescent="0.2">
      <c r="A100" s="412">
        <v>3</v>
      </c>
      <c r="B100" s="412">
        <v>5</v>
      </c>
      <c r="C100" s="391"/>
      <c r="D100" s="386" t="s">
        <v>8</v>
      </c>
      <c r="E100" s="396" t="s">
        <v>405</v>
      </c>
      <c r="F100" s="389">
        <v>1</v>
      </c>
      <c r="G100" s="390">
        <v>1000</v>
      </c>
      <c r="H100" s="390">
        <v>1300</v>
      </c>
      <c r="I100" s="390">
        <f t="shared" si="4"/>
        <v>15600</v>
      </c>
      <c r="J100" s="390" t="s">
        <v>606</v>
      </c>
      <c r="K100" s="390">
        <v>1192</v>
      </c>
      <c r="L100" s="390">
        <v>1270</v>
      </c>
      <c r="M100" s="409"/>
    </row>
    <row r="101" spans="1:13" ht="15" x14ac:dyDescent="0.2">
      <c r="A101" s="412">
        <v>3</v>
      </c>
      <c r="B101" s="412">
        <v>6</v>
      </c>
      <c r="C101" s="391"/>
      <c r="D101" s="386" t="s">
        <v>9</v>
      </c>
      <c r="E101" s="396" t="s">
        <v>409</v>
      </c>
      <c r="F101" s="389">
        <v>1</v>
      </c>
      <c r="G101" s="390">
        <v>900</v>
      </c>
      <c r="H101" s="390">
        <v>1200</v>
      </c>
      <c r="I101" s="390">
        <f t="shared" si="4"/>
        <v>14400</v>
      </c>
      <c r="J101" s="390" t="s">
        <v>606</v>
      </c>
      <c r="K101" s="390">
        <v>1197.4166666666667</v>
      </c>
      <c r="L101" s="390">
        <v>1040</v>
      </c>
      <c r="M101" s="409"/>
    </row>
    <row r="102" spans="1:13" ht="15" x14ac:dyDescent="0.2">
      <c r="A102" s="412">
        <v>3</v>
      </c>
      <c r="B102" s="412">
        <v>6</v>
      </c>
      <c r="C102" s="391"/>
      <c r="D102" s="386" t="s">
        <v>9</v>
      </c>
      <c r="E102" s="396" t="s">
        <v>408</v>
      </c>
      <c r="F102" s="389">
        <v>1</v>
      </c>
      <c r="G102" s="390">
        <v>900</v>
      </c>
      <c r="H102" s="390">
        <v>1200</v>
      </c>
      <c r="I102" s="390">
        <f t="shared" si="4"/>
        <v>14400</v>
      </c>
      <c r="J102" s="390" t="s">
        <v>606</v>
      </c>
      <c r="K102" s="390">
        <v>1207.75</v>
      </c>
      <c r="L102" s="390">
        <v>1040</v>
      </c>
      <c r="M102" s="409"/>
    </row>
    <row r="103" spans="1:13" ht="15" x14ac:dyDescent="0.2">
      <c r="A103" s="412">
        <v>3</v>
      </c>
      <c r="B103" s="412">
        <v>6</v>
      </c>
      <c r="C103" s="391"/>
      <c r="D103" s="386" t="s">
        <v>9</v>
      </c>
      <c r="E103" s="396" t="s">
        <v>407</v>
      </c>
      <c r="F103" s="389">
        <v>1</v>
      </c>
      <c r="G103" s="390">
        <v>900</v>
      </c>
      <c r="H103" s="390">
        <v>1200</v>
      </c>
      <c r="I103" s="390">
        <f t="shared" si="4"/>
        <v>14400</v>
      </c>
      <c r="J103" s="390" t="s">
        <v>606</v>
      </c>
      <c r="K103" s="390">
        <v>1209.5</v>
      </c>
      <c r="L103" s="390">
        <v>1040</v>
      </c>
      <c r="M103" s="409"/>
    </row>
    <row r="104" spans="1:13" ht="15" x14ac:dyDescent="0.2">
      <c r="A104" s="412">
        <v>3</v>
      </c>
      <c r="B104" s="412">
        <v>6</v>
      </c>
      <c r="C104" s="391"/>
      <c r="D104" s="386" t="s">
        <v>9</v>
      </c>
      <c r="E104" s="387" t="s">
        <v>754</v>
      </c>
      <c r="F104" s="389">
        <v>1</v>
      </c>
      <c r="G104" s="390">
        <v>900</v>
      </c>
      <c r="H104" s="390">
        <v>1200</v>
      </c>
      <c r="I104" s="390">
        <f t="shared" si="4"/>
        <v>14400</v>
      </c>
      <c r="J104" s="390" t="s">
        <v>606</v>
      </c>
      <c r="K104" s="390">
        <v>1217.5</v>
      </c>
      <c r="L104" s="390">
        <v>1040</v>
      </c>
      <c r="M104" s="409"/>
    </row>
    <row r="105" spans="1:13" ht="15" x14ac:dyDescent="0.2">
      <c r="A105" s="412">
        <v>3</v>
      </c>
      <c r="B105" s="412">
        <v>6</v>
      </c>
      <c r="C105" s="391"/>
      <c r="D105" s="386" t="s">
        <v>9</v>
      </c>
      <c r="E105" s="396" t="s">
        <v>402</v>
      </c>
      <c r="F105" s="389">
        <v>1</v>
      </c>
      <c r="G105" s="390">
        <v>900</v>
      </c>
      <c r="H105" s="390">
        <v>1200</v>
      </c>
      <c r="I105" s="390">
        <f t="shared" si="4"/>
        <v>14400</v>
      </c>
      <c r="J105" s="390" t="s">
        <v>606</v>
      </c>
      <c r="K105" s="390">
        <v>1288.7349999999999</v>
      </c>
      <c r="L105" s="390">
        <v>1180</v>
      </c>
      <c r="M105" s="409"/>
    </row>
    <row r="106" spans="1:13" ht="15" x14ac:dyDescent="0.2">
      <c r="A106" s="412">
        <v>3</v>
      </c>
      <c r="B106" s="412">
        <v>6</v>
      </c>
      <c r="C106" s="391"/>
      <c r="D106" s="386" t="s">
        <v>9</v>
      </c>
      <c r="E106" s="396" t="s">
        <v>404</v>
      </c>
      <c r="F106" s="389">
        <v>1</v>
      </c>
      <c r="G106" s="390">
        <v>900</v>
      </c>
      <c r="H106" s="390">
        <v>1200</v>
      </c>
      <c r="I106" s="390">
        <f t="shared" si="4"/>
        <v>14400</v>
      </c>
      <c r="J106" s="390" t="s">
        <v>606</v>
      </c>
      <c r="K106" s="390">
        <v>1167.25</v>
      </c>
      <c r="L106" s="390">
        <v>1123.33</v>
      </c>
      <c r="M106" s="409"/>
    </row>
    <row r="107" spans="1:13" ht="15" x14ac:dyDescent="0.2">
      <c r="A107" s="412">
        <v>3</v>
      </c>
      <c r="B107" s="412">
        <v>6</v>
      </c>
      <c r="C107" s="391"/>
      <c r="D107" s="386" t="s">
        <v>9</v>
      </c>
      <c r="E107" s="396" t="s">
        <v>401</v>
      </c>
      <c r="F107" s="389">
        <v>1</v>
      </c>
      <c r="G107" s="390">
        <v>900</v>
      </c>
      <c r="H107" s="390">
        <v>1400</v>
      </c>
      <c r="I107" s="390">
        <f t="shared" si="4"/>
        <v>16800</v>
      </c>
      <c r="J107" s="390" t="s">
        <v>606</v>
      </c>
      <c r="K107" s="390">
        <v>1377.0833333333333</v>
      </c>
      <c r="L107" s="390">
        <v>1300</v>
      </c>
      <c r="M107" s="409"/>
    </row>
    <row r="108" spans="1:13" ht="15" x14ac:dyDescent="0.2">
      <c r="A108" s="412">
        <v>4</v>
      </c>
      <c r="B108" s="412">
        <v>7</v>
      </c>
      <c r="C108" s="406"/>
      <c r="D108" s="421" t="s">
        <v>10</v>
      </c>
      <c r="E108" s="421" t="s">
        <v>501</v>
      </c>
      <c r="F108" s="418">
        <v>1</v>
      </c>
      <c r="G108" s="418">
        <v>800</v>
      </c>
      <c r="H108" s="418">
        <v>0</v>
      </c>
      <c r="I108" s="418">
        <f t="shared" si="4"/>
        <v>0</v>
      </c>
      <c r="J108" s="418" t="s">
        <v>606</v>
      </c>
      <c r="K108" s="390"/>
      <c r="L108" s="390"/>
      <c r="M108" s="409"/>
    </row>
    <row r="109" spans="1:13" ht="15" x14ac:dyDescent="0.2">
      <c r="A109" s="412">
        <v>4</v>
      </c>
      <c r="B109" s="412">
        <v>7</v>
      </c>
      <c r="C109" s="406"/>
      <c r="D109" s="421" t="s">
        <v>10</v>
      </c>
      <c r="E109" s="421" t="s">
        <v>501</v>
      </c>
      <c r="F109" s="418">
        <v>1</v>
      </c>
      <c r="G109" s="418">
        <v>800</v>
      </c>
      <c r="H109" s="418">
        <v>0</v>
      </c>
      <c r="I109" s="418">
        <f t="shared" si="4"/>
        <v>0</v>
      </c>
      <c r="J109" s="418" t="s">
        <v>606</v>
      </c>
      <c r="K109" s="390"/>
      <c r="L109" s="390"/>
      <c r="M109" s="409"/>
    </row>
    <row r="110" spans="1:13" ht="15" hidden="1" x14ac:dyDescent="0.2">
      <c r="A110" s="388"/>
      <c r="B110" s="388"/>
      <c r="C110" s="391"/>
      <c r="D110" s="386" t="s">
        <v>72</v>
      </c>
      <c r="E110" s="396" t="s">
        <v>399</v>
      </c>
      <c r="F110" s="389">
        <v>1</v>
      </c>
      <c r="G110" s="390">
        <v>800</v>
      </c>
      <c r="H110" s="390"/>
      <c r="I110" s="390">
        <f t="shared" si="4"/>
        <v>0</v>
      </c>
      <c r="J110" s="391" t="s">
        <v>502</v>
      </c>
      <c r="K110" s="390">
        <v>960.41500000000008</v>
      </c>
      <c r="L110" s="390">
        <v>800</v>
      </c>
      <c r="M110" s="409"/>
    </row>
    <row r="111" spans="1:13" ht="15" hidden="1" x14ac:dyDescent="0.2">
      <c r="A111" s="388"/>
      <c r="B111" s="388"/>
      <c r="C111" s="391"/>
      <c r="D111" s="386" t="s">
        <v>72</v>
      </c>
      <c r="E111" s="396" t="s">
        <v>751</v>
      </c>
      <c r="F111" s="389">
        <v>1</v>
      </c>
      <c r="G111" s="390">
        <v>800</v>
      </c>
      <c r="H111" s="390"/>
      <c r="I111" s="390">
        <f t="shared" si="4"/>
        <v>0</v>
      </c>
      <c r="J111" s="391" t="s">
        <v>502</v>
      </c>
      <c r="K111" s="390">
        <v>954.0675</v>
      </c>
      <c r="L111" s="390">
        <v>800</v>
      </c>
      <c r="M111" s="409"/>
    </row>
    <row r="112" spans="1:13" ht="15" x14ac:dyDescent="0.2">
      <c r="A112" s="388"/>
      <c r="B112" s="388"/>
      <c r="C112" s="394">
        <v>2</v>
      </c>
      <c r="D112" s="395" t="s">
        <v>34</v>
      </c>
      <c r="E112" s="395"/>
      <c r="F112" s="395">
        <f>SUM(F113:F122)</f>
        <v>10</v>
      </c>
      <c r="G112" s="395">
        <f>SUM(G113:G122)</f>
        <v>9900</v>
      </c>
      <c r="H112" s="395">
        <f>SUM(H113:H122)</f>
        <v>12800</v>
      </c>
      <c r="I112" s="395">
        <f t="shared" si="4"/>
        <v>153600</v>
      </c>
      <c r="J112" s="395">
        <f>SUM(J113:J122)</f>
        <v>0</v>
      </c>
      <c r="K112" s="390"/>
      <c r="L112" s="390"/>
      <c r="M112" s="409"/>
    </row>
    <row r="113" spans="1:13" ht="15" x14ac:dyDescent="0.2">
      <c r="A113" s="412">
        <v>2</v>
      </c>
      <c r="B113" s="412">
        <v>3</v>
      </c>
      <c r="C113" s="391"/>
      <c r="D113" s="386" t="s">
        <v>7</v>
      </c>
      <c r="E113" s="387" t="s">
        <v>398</v>
      </c>
      <c r="F113" s="389">
        <v>1</v>
      </c>
      <c r="G113" s="390">
        <v>1600</v>
      </c>
      <c r="H113" s="390">
        <v>2800</v>
      </c>
      <c r="I113" s="390">
        <f t="shared" si="4"/>
        <v>33600</v>
      </c>
      <c r="J113" s="390" t="s">
        <v>606</v>
      </c>
      <c r="K113" s="390">
        <v>2810.4166666666665</v>
      </c>
      <c r="L113" s="390">
        <v>2266.6666666666665</v>
      </c>
      <c r="M113" s="409"/>
    </row>
    <row r="114" spans="1:13" ht="15" x14ac:dyDescent="0.2">
      <c r="A114" s="412">
        <v>3</v>
      </c>
      <c r="B114" s="412">
        <v>5</v>
      </c>
      <c r="C114" s="391"/>
      <c r="D114" s="386" t="s">
        <v>8</v>
      </c>
      <c r="E114" s="387" t="s">
        <v>396</v>
      </c>
      <c r="F114" s="389">
        <v>1</v>
      </c>
      <c r="G114" s="390">
        <v>1000</v>
      </c>
      <c r="H114" s="390">
        <v>1400</v>
      </c>
      <c r="I114" s="390">
        <f t="shared" si="4"/>
        <v>16800</v>
      </c>
      <c r="J114" s="390" t="s">
        <v>606</v>
      </c>
      <c r="K114" s="390">
        <v>1379.0941666666665</v>
      </c>
      <c r="L114" s="390">
        <v>1249.0466666666666</v>
      </c>
      <c r="M114" s="409"/>
    </row>
    <row r="115" spans="1:13" ht="15" x14ac:dyDescent="0.2">
      <c r="A115" s="412">
        <v>3</v>
      </c>
      <c r="B115" s="412">
        <v>5</v>
      </c>
      <c r="C115" s="391"/>
      <c r="D115" s="386" t="s">
        <v>8</v>
      </c>
      <c r="E115" s="387" t="s">
        <v>395</v>
      </c>
      <c r="F115" s="389">
        <v>1</v>
      </c>
      <c r="G115" s="390">
        <v>1000</v>
      </c>
      <c r="H115" s="390">
        <v>1300</v>
      </c>
      <c r="I115" s="390">
        <f t="shared" si="4"/>
        <v>15600</v>
      </c>
      <c r="J115" s="390" t="s">
        <v>606</v>
      </c>
      <c r="K115" s="390">
        <v>1339.5825</v>
      </c>
      <c r="L115" s="390">
        <v>1300</v>
      </c>
      <c r="M115" s="409"/>
    </row>
    <row r="116" spans="1:13" ht="15" x14ac:dyDescent="0.2">
      <c r="A116" s="412">
        <v>3</v>
      </c>
      <c r="B116" s="412">
        <v>5</v>
      </c>
      <c r="C116" s="391"/>
      <c r="D116" s="386" t="s">
        <v>8</v>
      </c>
      <c r="E116" s="387" t="s">
        <v>394</v>
      </c>
      <c r="F116" s="389">
        <v>1</v>
      </c>
      <c r="G116" s="390">
        <v>1000</v>
      </c>
      <c r="H116" s="390">
        <v>1400</v>
      </c>
      <c r="I116" s="390">
        <f t="shared" si="4"/>
        <v>16800</v>
      </c>
      <c r="J116" s="390" t="s">
        <v>606</v>
      </c>
      <c r="K116" s="390">
        <v>1403.5716666666667</v>
      </c>
      <c r="L116" s="390">
        <v>1300</v>
      </c>
      <c r="M116" s="409"/>
    </row>
    <row r="117" spans="1:13" ht="15" x14ac:dyDescent="0.2">
      <c r="A117" s="412">
        <v>3</v>
      </c>
      <c r="B117" s="412">
        <v>5</v>
      </c>
      <c r="C117" s="391"/>
      <c r="D117" s="386" t="s">
        <v>8</v>
      </c>
      <c r="E117" s="387" t="s">
        <v>393</v>
      </c>
      <c r="F117" s="389">
        <v>1</v>
      </c>
      <c r="G117" s="390">
        <v>1000</v>
      </c>
      <c r="H117" s="390">
        <v>1300</v>
      </c>
      <c r="I117" s="390">
        <f t="shared" si="4"/>
        <v>15600</v>
      </c>
      <c r="J117" s="390" t="s">
        <v>606</v>
      </c>
      <c r="K117" s="390">
        <v>1221.4108333333331</v>
      </c>
      <c r="L117" s="390">
        <v>1000</v>
      </c>
      <c r="M117" s="409"/>
    </row>
    <row r="118" spans="1:13" ht="15" x14ac:dyDescent="0.2">
      <c r="A118" s="412">
        <v>3</v>
      </c>
      <c r="B118" s="412">
        <v>6</v>
      </c>
      <c r="C118" s="391"/>
      <c r="D118" s="386" t="s">
        <v>9</v>
      </c>
      <c r="E118" s="387" t="s">
        <v>392</v>
      </c>
      <c r="F118" s="389">
        <v>1</v>
      </c>
      <c r="G118" s="390">
        <v>900</v>
      </c>
      <c r="H118" s="390">
        <v>1200</v>
      </c>
      <c r="I118" s="390">
        <f t="shared" si="4"/>
        <v>14400</v>
      </c>
      <c r="J118" s="390" t="s">
        <v>606</v>
      </c>
      <c r="K118" s="390">
        <v>1318.75</v>
      </c>
      <c r="L118" s="390">
        <v>1000</v>
      </c>
      <c r="M118" s="409"/>
    </row>
    <row r="119" spans="1:13" ht="15" x14ac:dyDescent="0.2">
      <c r="A119" s="412">
        <v>3</v>
      </c>
      <c r="B119" s="412">
        <v>6</v>
      </c>
      <c r="C119" s="391"/>
      <c r="D119" s="386" t="s">
        <v>9</v>
      </c>
      <c r="E119" s="387" t="s">
        <v>391</v>
      </c>
      <c r="F119" s="389">
        <v>1</v>
      </c>
      <c r="G119" s="390">
        <v>900</v>
      </c>
      <c r="H119" s="390">
        <v>1200</v>
      </c>
      <c r="I119" s="390">
        <f t="shared" si="4"/>
        <v>14400</v>
      </c>
      <c r="J119" s="390" t="s">
        <v>606</v>
      </c>
      <c r="K119" s="390">
        <v>1245.8333333333333</v>
      </c>
      <c r="L119" s="390">
        <v>1200</v>
      </c>
      <c r="M119" s="409"/>
    </row>
    <row r="120" spans="1:13" ht="15" x14ac:dyDescent="0.2">
      <c r="A120" s="412">
        <v>3</v>
      </c>
      <c r="B120" s="412">
        <v>6</v>
      </c>
      <c r="C120" s="391"/>
      <c r="D120" s="386" t="s">
        <v>9</v>
      </c>
      <c r="E120" s="387" t="s">
        <v>390</v>
      </c>
      <c r="F120" s="389">
        <v>1</v>
      </c>
      <c r="G120" s="390">
        <v>900</v>
      </c>
      <c r="H120" s="390">
        <v>1200</v>
      </c>
      <c r="I120" s="390">
        <f t="shared" si="4"/>
        <v>14400</v>
      </c>
      <c r="J120" s="390" t="s">
        <v>606</v>
      </c>
      <c r="K120" s="390">
        <v>1283.3325</v>
      </c>
      <c r="L120" s="390">
        <v>900</v>
      </c>
      <c r="M120" s="409"/>
    </row>
    <row r="121" spans="1:13" ht="15" x14ac:dyDescent="0.2">
      <c r="A121" s="412">
        <v>4</v>
      </c>
      <c r="B121" s="412">
        <v>7</v>
      </c>
      <c r="C121" s="391"/>
      <c r="D121" s="386" t="s">
        <v>10</v>
      </c>
      <c r="E121" s="387" t="s">
        <v>389</v>
      </c>
      <c r="F121" s="389">
        <v>1</v>
      </c>
      <c r="G121" s="390">
        <v>800</v>
      </c>
      <c r="H121" s="390">
        <v>1000</v>
      </c>
      <c r="I121" s="390">
        <f t="shared" si="4"/>
        <v>12000</v>
      </c>
      <c r="J121" s="390" t="s">
        <v>606</v>
      </c>
      <c r="K121" s="390">
        <v>960.41333333333341</v>
      </c>
      <c r="L121" s="390">
        <v>800</v>
      </c>
      <c r="M121" s="409"/>
    </row>
    <row r="122" spans="1:13" ht="15" x14ac:dyDescent="0.2">
      <c r="A122" s="412">
        <v>4</v>
      </c>
      <c r="B122" s="412">
        <v>7</v>
      </c>
      <c r="C122" s="406"/>
      <c r="D122" s="421" t="s">
        <v>10</v>
      </c>
      <c r="E122" s="421" t="s">
        <v>501</v>
      </c>
      <c r="F122" s="418">
        <v>1</v>
      </c>
      <c r="G122" s="418">
        <v>800</v>
      </c>
      <c r="H122" s="418">
        <v>0</v>
      </c>
      <c r="I122" s="418">
        <f t="shared" si="4"/>
        <v>0</v>
      </c>
      <c r="J122" s="418" t="s">
        <v>606</v>
      </c>
      <c r="K122" s="390"/>
      <c r="L122" s="390"/>
      <c r="M122" s="409"/>
    </row>
    <row r="123" spans="1:13" ht="25.5" x14ac:dyDescent="0.2">
      <c r="A123" s="388"/>
      <c r="B123" s="388"/>
      <c r="C123" s="394">
        <v>3</v>
      </c>
      <c r="D123" s="395" t="s">
        <v>37</v>
      </c>
      <c r="E123" s="395"/>
      <c r="F123" s="395">
        <f>SUM(F124:F146)</f>
        <v>23</v>
      </c>
      <c r="G123" s="395">
        <f>SUM(G124:G146)</f>
        <v>18900</v>
      </c>
      <c r="H123" s="395">
        <f>SUM(H124:H146)</f>
        <v>9500</v>
      </c>
      <c r="I123" s="395">
        <f t="shared" si="4"/>
        <v>114000</v>
      </c>
      <c r="J123" s="395"/>
      <c r="K123" s="390"/>
      <c r="L123" s="390"/>
      <c r="M123" s="409"/>
    </row>
    <row r="124" spans="1:13" ht="15" x14ac:dyDescent="0.2">
      <c r="A124" s="412">
        <v>2</v>
      </c>
      <c r="B124" s="412">
        <v>3</v>
      </c>
      <c r="C124" s="391"/>
      <c r="D124" s="386" t="s">
        <v>7</v>
      </c>
      <c r="E124" s="387" t="s">
        <v>746</v>
      </c>
      <c r="F124" s="389">
        <v>1</v>
      </c>
      <c r="G124" s="390">
        <v>1600</v>
      </c>
      <c r="H124" s="390">
        <v>2600</v>
      </c>
      <c r="I124" s="390">
        <f t="shared" si="4"/>
        <v>31200</v>
      </c>
      <c r="J124" s="390" t="s">
        <v>606</v>
      </c>
      <c r="K124" s="390">
        <v>2616.6666666666665</v>
      </c>
      <c r="L124" s="390">
        <v>2400</v>
      </c>
      <c r="M124" s="409"/>
    </row>
    <row r="125" spans="1:13" ht="15" x14ac:dyDescent="0.2">
      <c r="A125" s="412">
        <v>3</v>
      </c>
      <c r="B125" s="412">
        <v>5</v>
      </c>
      <c r="C125" s="391"/>
      <c r="D125" s="386" t="s">
        <v>8</v>
      </c>
      <c r="E125" s="387" t="s">
        <v>387</v>
      </c>
      <c r="F125" s="389">
        <v>1</v>
      </c>
      <c r="G125" s="390">
        <v>1000</v>
      </c>
      <c r="H125" s="390">
        <v>1400</v>
      </c>
      <c r="I125" s="390">
        <f t="shared" si="4"/>
        <v>16800</v>
      </c>
      <c r="J125" s="390" t="s">
        <v>606</v>
      </c>
      <c r="K125" s="390">
        <v>1432.9158333333332</v>
      </c>
      <c r="L125" s="390">
        <v>1260</v>
      </c>
      <c r="M125" s="409"/>
    </row>
    <row r="126" spans="1:13" ht="15" x14ac:dyDescent="0.2">
      <c r="A126" s="412">
        <v>3</v>
      </c>
      <c r="B126" s="412">
        <v>5</v>
      </c>
      <c r="C126" s="391"/>
      <c r="D126" s="386" t="s">
        <v>8</v>
      </c>
      <c r="E126" s="387" t="s">
        <v>385</v>
      </c>
      <c r="F126" s="389">
        <v>1</v>
      </c>
      <c r="G126" s="390">
        <v>1000</v>
      </c>
      <c r="H126" s="390">
        <v>1300</v>
      </c>
      <c r="I126" s="390">
        <f t="shared" si="4"/>
        <v>15600</v>
      </c>
      <c r="J126" s="390" t="s">
        <v>606</v>
      </c>
      <c r="K126" s="390">
        <v>1433.6933333333334</v>
      </c>
      <c r="L126" s="390">
        <v>1230</v>
      </c>
      <c r="M126" s="409"/>
    </row>
    <row r="127" spans="1:13" ht="15" x14ac:dyDescent="0.2">
      <c r="A127" s="412">
        <v>3</v>
      </c>
      <c r="B127" s="412">
        <v>5</v>
      </c>
      <c r="C127" s="391"/>
      <c r="D127" s="386" t="s">
        <v>8</v>
      </c>
      <c r="E127" s="387" t="s">
        <v>386</v>
      </c>
      <c r="F127" s="389">
        <v>1</v>
      </c>
      <c r="G127" s="390">
        <v>1000</v>
      </c>
      <c r="H127" s="390">
        <v>1400</v>
      </c>
      <c r="I127" s="390">
        <f t="shared" si="4"/>
        <v>16800</v>
      </c>
      <c r="J127" s="390" t="s">
        <v>606</v>
      </c>
      <c r="K127" s="390">
        <v>1448.75</v>
      </c>
      <c r="L127" s="390">
        <v>1300</v>
      </c>
      <c r="M127" s="409"/>
    </row>
    <row r="128" spans="1:13" ht="15" x14ac:dyDescent="0.2">
      <c r="A128" s="412">
        <v>3</v>
      </c>
      <c r="B128" s="412">
        <v>5</v>
      </c>
      <c r="C128" s="391"/>
      <c r="D128" s="386" t="s">
        <v>8</v>
      </c>
      <c r="E128" s="387" t="s">
        <v>383</v>
      </c>
      <c r="F128" s="389">
        <v>1</v>
      </c>
      <c r="G128" s="390">
        <v>1000</v>
      </c>
      <c r="H128" s="390">
        <v>1600</v>
      </c>
      <c r="I128" s="390">
        <f t="shared" si="4"/>
        <v>19200</v>
      </c>
      <c r="J128" s="390" t="s">
        <v>606</v>
      </c>
      <c r="K128" s="390">
        <v>1587.5</v>
      </c>
      <c r="L128" s="390">
        <v>1410</v>
      </c>
      <c r="M128" s="409"/>
    </row>
    <row r="129" spans="1:13" ht="15" x14ac:dyDescent="0.2">
      <c r="A129" s="412">
        <v>3</v>
      </c>
      <c r="B129" s="412">
        <v>6</v>
      </c>
      <c r="C129" s="391"/>
      <c r="D129" s="386" t="s">
        <v>9</v>
      </c>
      <c r="E129" s="387" t="s">
        <v>745</v>
      </c>
      <c r="F129" s="389">
        <v>1</v>
      </c>
      <c r="G129" s="390">
        <v>900</v>
      </c>
      <c r="H129" s="390">
        <v>1200</v>
      </c>
      <c r="I129" s="390">
        <f t="shared" si="4"/>
        <v>14400</v>
      </c>
      <c r="J129" s="390" t="s">
        <v>606</v>
      </c>
      <c r="K129" s="390">
        <v>1260.4166666666667</v>
      </c>
      <c r="L129" s="390">
        <v>1050</v>
      </c>
      <c r="M129" s="409"/>
    </row>
    <row r="130" spans="1:13" ht="15" x14ac:dyDescent="0.2">
      <c r="A130" s="412">
        <v>3</v>
      </c>
      <c r="B130" s="412">
        <v>6</v>
      </c>
      <c r="C130" s="406"/>
      <c r="D130" s="421" t="s">
        <v>9</v>
      </c>
      <c r="E130" s="421" t="s">
        <v>501</v>
      </c>
      <c r="F130" s="418">
        <v>1</v>
      </c>
      <c r="G130" s="418">
        <v>900</v>
      </c>
      <c r="H130" s="418">
        <v>0</v>
      </c>
      <c r="I130" s="418">
        <f t="shared" si="4"/>
        <v>0</v>
      </c>
      <c r="J130" s="418" t="s">
        <v>606</v>
      </c>
      <c r="K130" s="390"/>
      <c r="L130" s="390"/>
      <c r="M130" s="409"/>
    </row>
    <row r="131" spans="1:13" ht="15" hidden="1" x14ac:dyDescent="0.2">
      <c r="A131" s="388"/>
      <c r="B131" s="388"/>
      <c r="C131" s="391"/>
      <c r="D131" s="386" t="s">
        <v>72</v>
      </c>
      <c r="E131" s="387" t="s">
        <v>382</v>
      </c>
      <c r="F131" s="389">
        <v>1</v>
      </c>
      <c r="G131" s="390">
        <v>800</v>
      </c>
      <c r="H131" s="390"/>
      <c r="I131" s="390">
        <f t="shared" si="4"/>
        <v>0</v>
      </c>
      <c r="J131" s="391" t="s">
        <v>502</v>
      </c>
      <c r="K131" s="390">
        <v>991.66666666666663</v>
      </c>
      <c r="L131" s="390">
        <v>800</v>
      </c>
      <c r="M131" s="409"/>
    </row>
    <row r="132" spans="1:13" ht="15" hidden="1" x14ac:dyDescent="0.2">
      <c r="A132" s="388"/>
      <c r="B132" s="388"/>
      <c r="C132" s="391"/>
      <c r="D132" s="386" t="s">
        <v>72</v>
      </c>
      <c r="E132" s="387" t="s">
        <v>381</v>
      </c>
      <c r="F132" s="389">
        <v>1</v>
      </c>
      <c r="G132" s="390">
        <v>800</v>
      </c>
      <c r="H132" s="390"/>
      <c r="I132" s="390">
        <f t="shared" si="4"/>
        <v>0</v>
      </c>
      <c r="J132" s="391" t="s">
        <v>502</v>
      </c>
      <c r="K132" s="390">
        <v>950</v>
      </c>
      <c r="L132" s="390">
        <v>800</v>
      </c>
      <c r="M132" s="409"/>
    </row>
    <row r="133" spans="1:13" ht="15" hidden="1" x14ac:dyDescent="0.2">
      <c r="A133" s="388"/>
      <c r="B133" s="388"/>
      <c r="C133" s="391"/>
      <c r="D133" s="386" t="s">
        <v>72</v>
      </c>
      <c r="E133" s="387" t="s">
        <v>742</v>
      </c>
      <c r="F133" s="389">
        <v>1</v>
      </c>
      <c r="G133" s="390">
        <v>800</v>
      </c>
      <c r="H133" s="390"/>
      <c r="I133" s="390">
        <f t="shared" si="4"/>
        <v>0</v>
      </c>
      <c r="J133" s="391" t="s">
        <v>502</v>
      </c>
      <c r="K133" s="390">
        <v>950</v>
      </c>
      <c r="L133" s="390">
        <v>800</v>
      </c>
      <c r="M133" s="409"/>
    </row>
    <row r="134" spans="1:13" ht="15" hidden="1" x14ac:dyDescent="0.2">
      <c r="A134" s="388"/>
      <c r="B134" s="388"/>
      <c r="C134" s="391"/>
      <c r="D134" s="386" t="s">
        <v>73</v>
      </c>
      <c r="E134" s="387" t="s">
        <v>379</v>
      </c>
      <c r="F134" s="389">
        <v>1</v>
      </c>
      <c r="G134" s="390">
        <v>700</v>
      </c>
      <c r="H134" s="390"/>
      <c r="I134" s="390">
        <f t="shared" si="4"/>
        <v>0</v>
      </c>
      <c r="J134" s="391" t="s">
        <v>502</v>
      </c>
      <c r="K134" s="390">
        <v>1116.6666666666667</v>
      </c>
      <c r="L134" s="390">
        <v>933.33333333333337</v>
      </c>
      <c r="M134" s="409"/>
    </row>
    <row r="135" spans="1:13" ht="15" hidden="1" x14ac:dyDescent="0.2">
      <c r="A135" s="388"/>
      <c r="B135" s="388"/>
      <c r="C135" s="391"/>
      <c r="D135" s="386" t="s">
        <v>73</v>
      </c>
      <c r="E135" s="387" t="s">
        <v>378</v>
      </c>
      <c r="F135" s="389">
        <v>1</v>
      </c>
      <c r="G135" s="390">
        <v>700</v>
      </c>
      <c r="H135" s="390"/>
      <c r="I135" s="390">
        <f t="shared" si="4"/>
        <v>0</v>
      </c>
      <c r="J135" s="391" t="s">
        <v>502</v>
      </c>
      <c r="K135" s="390">
        <v>941.66666666666663</v>
      </c>
      <c r="L135" s="390">
        <v>933.33333333333337</v>
      </c>
      <c r="M135" s="409"/>
    </row>
    <row r="136" spans="1:13" ht="15" hidden="1" x14ac:dyDescent="0.2">
      <c r="A136" s="388"/>
      <c r="B136" s="388"/>
      <c r="C136" s="391"/>
      <c r="D136" s="386" t="s">
        <v>73</v>
      </c>
      <c r="E136" s="387" t="s">
        <v>377</v>
      </c>
      <c r="F136" s="389">
        <v>1</v>
      </c>
      <c r="G136" s="390">
        <v>700</v>
      </c>
      <c r="H136" s="390"/>
      <c r="I136" s="390">
        <f t="shared" si="4"/>
        <v>0</v>
      </c>
      <c r="J136" s="391" t="s">
        <v>502</v>
      </c>
      <c r="K136" s="390">
        <v>1541.6666666666667</v>
      </c>
      <c r="L136" s="390">
        <v>1400</v>
      </c>
      <c r="M136" s="409"/>
    </row>
    <row r="137" spans="1:13" ht="15" hidden="1" x14ac:dyDescent="0.2">
      <c r="A137" s="388"/>
      <c r="B137" s="388"/>
      <c r="C137" s="391"/>
      <c r="D137" s="386" t="s">
        <v>73</v>
      </c>
      <c r="E137" s="387" t="s">
        <v>376</v>
      </c>
      <c r="F137" s="389">
        <v>1</v>
      </c>
      <c r="G137" s="390">
        <v>700</v>
      </c>
      <c r="H137" s="390"/>
      <c r="I137" s="390">
        <f t="shared" si="4"/>
        <v>0</v>
      </c>
      <c r="J137" s="391" t="s">
        <v>502</v>
      </c>
      <c r="K137" s="390">
        <v>1091.6666666666667</v>
      </c>
      <c r="L137" s="390">
        <v>933.33333333333337</v>
      </c>
      <c r="M137" s="409"/>
    </row>
    <row r="138" spans="1:13" ht="15" hidden="1" x14ac:dyDescent="0.2">
      <c r="A138" s="388"/>
      <c r="B138" s="388"/>
      <c r="C138" s="391"/>
      <c r="D138" s="386" t="s">
        <v>73</v>
      </c>
      <c r="E138" s="387" t="s">
        <v>375</v>
      </c>
      <c r="F138" s="389">
        <v>1</v>
      </c>
      <c r="G138" s="390">
        <v>700</v>
      </c>
      <c r="H138" s="390"/>
      <c r="I138" s="390">
        <f t="shared" si="4"/>
        <v>0</v>
      </c>
      <c r="J138" s="391" t="s">
        <v>502</v>
      </c>
      <c r="K138" s="390">
        <v>1091.6666666666667</v>
      </c>
      <c r="L138" s="390">
        <v>933.33333333333337</v>
      </c>
      <c r="M138" s="409"/>
    </row>
    <row r="139" spans="1:13" ht="15" hidden="1" x14ac:dyDescent="0.2">
      <c r="A139" s="388"/>
      <c r="B139" s="388"/>
      <c r="C139" s="391"/>
      <c r="D139" s="386" t="s">
        <v>73</v>
      </c>
      <c r="E139" s="387" t="s">
        <v>374</v>
      </c>
      <c r="F139" s="389">
        <v>1</v>
      </c>
      <c r="G139" s="390">
        <v>700</v>
      </c>
      <c r="H139" s="390"/>
      <c r="I139" s="390">
        <f t="shared" si="4"/>
        <v>0</v>
      </c>
      <c r="J139" s="391" t="s">
        <v>502</v>
      </c>
      <c r="K139" s="390">
        <v>1091.6666666666667</v>
      </c>
      <c r="L139" s="390">
        <v>933.33333333333337</v>
      </c>
      <c r="M139" s="409"/>
    </row>
    <row r="140" spans="1:13" ht="15" hidden="1" x14ac:dyDescent="0.2">
      <c r="A140" s="388"/>
      <c r="B140" s="388"/>
      <c r="C140" s="391"/>
      <c r="D140" s="386" t="s">
        <v>73</v>
      </c>
      <c r="E140" s="387" t="s">
        <v>373</v>
      </c>
      <c r="F140" s="389">
        <v>1</v>
      </c>
      <c r="G140" s="390">
        <v>700</v>
      </c>
      <c r="H140" s="390"/>
      <c r="I140" s="390">
        <f t="shared" si="4"/>
        <v>0</v>
      </c>
      <c r="J140" s="391" t="s">
        <v>502</v>
      </c>
      <c r="K140" s="390">
        <v>1091.6666666666667</v>
      </c>
      <c r="L140" s="390">
        <v>933.33333333333337</v>
      </c>
      <c r="M140" s="409"/>
    </row>
    <row r="141" spans="1:13" ht="15" hidden="1" x14ac:dyDescent="0.2">
      <c r="A141" s="388"/>
      <c r="B141" s="388"/>
      <c r="C141" s="391"/>
      <c r="D141" s="386" t="s">
        <v>73</v>
      </c>
      <c r="E141" s="387" t="s">
        <v>372</v>
      </c>
      <c r="F141" s="389">
        <v>1</v>
      </c>
      <c r="G141" s="390">
        <v>700</v>
      </c>
      <c r="H141" s="390"/>
      <c r="I141" s="390">
        <f t="shared" si="4"/>
        <v>0</v>
      </c>
      <c r="J141" s="391" t="s">
        <v>502</v>
      </c>
      <c r="K141" s="390">
        <v>1125</v>
      </c>
      <c r="L141" s="390">
        <v>933.33333333333337</v>
      </c>
      <c r="M141" s="409"/>
    </row>
    <row r="142" spans="1:13" ht="15" hidden="1" x14ac:dyDescent="0.2">
      <c r="A142" s="388"/>
      <c r="B142" s="388"/>
      <c r="C142" s="391"/>
      <c r="D142" s="386" t="s">
        <v>73</v>
      </c>
      <c r="E142" s="387" t="s">
        <v>371</v>
      </c>
      <c r="F142" s="389">
        <v>1</v>
      </c>
      <c r="G142" s="390">
        <v>700</v>
      </c>
      <c r="H142" s="390"/>
      <c r="I142" s="390">
        <f t="shared" si="4"/>
        <v>0</v>
      </c>
      <c r="J142" s="391" t="s">
        <v>502</v>
      </c>
      <c r="K142" s="390">
        <v>1091.6666666666667</v>
      </c>
      <c r="L142" s="390">
        <v>933.33333333333337</v>
      </c>
      <c r="M142" s="409"/>
    </row>
    <row r="143" spans="1:13" ht="15" hidden="1" x14ac:dyDescent="0.2">
      <c r="A143" s="388"/>
      <c r="B143" s="388"/>
      <c r="C143" s="391"/>
      <c r="D143" s="386" t="s">
        <v>73</v>
      </c>
      <c r="E143" s="387" t="s">
        <v>370</v>
      </c>
      <c r="F143" s="389">
        <v>1</v>
      </c>
      <c r="G143" s="390">
        <v>700</v>
      </c>
      <c r="H143" s="390"/>
      <c r="I143" s="390">
        <f t="shared" si="4"/>
        <v>0</v>
      </c>
      <c r="J143" s="391" t="s">
        <v>502</v>
      </c>
      <c r="K143" s="390">
        <v>1091.6666666666667</v>
      </c>
      <c r="L143" s="390">
        <v>933.33333333333337</v>
      </c>
      <c r="M143" s="409"/>
    </row>
    <row r="144" spans="1:13" ht="15" hidden="1" x14ac:dyDescent="0.2">
      <c r="A144" s="388"/>
      <c r="B144" s="388"/>
      <c r="C144" s="391"/>
      <c r="D144" s="386" t="s">
        <v>73</v>
      </c>
      <c r="E144" s="387" t="s">
        <v>369</v>
      </c>
      <c r="F144" s="389">
        <v>1</v>
      </c>
      <c r="G144" s="390">
        <v>700</v>
      </c>
      <c r="H144" s="390"/>
      <c r="I144" s="390">
        <f t="shared" si="4"/>
        <v>0</v>
      </c>
      <c r="J144" s="391" t="s">
        <v>502</v>
      </c>
      <c r="K144" s="390">
        <v>1091.6666666666667</v>
      </c>
      <c r="L144" s="390">
        <v>933.33333333333337</v>
      </c>
      <c r="M144" s="409"/>
    </row>
    <row r="145" spans="1:13" ht="15" hidden="1" x14ac:dyDescent="0.2">
      <c r="A145" s="388"/>
      <c r="B145" s="388"/>
      <c r="C145" s="391"/>
      <c r="D145" s="386" t="s">
        <v>73</v>
      </c>
      <c r="E145" s="387" t="s">
        <v>368</v>
      </c>
      <c r="F145" s="389">
        <v>1</v>
      </c>
      <c r="G145" s="390">
        <v>700</v>
      </c>
      <c r="H145" s="390"/>
      <c r="I145" s="390">
        <f t="shared" si="4"/>
        <v>0</v>
      </c>
      <c r="J145" s="391" t="s">
        <v>502</v>
      </c>
      <c r="K145" s="390">
        <v>1091.6666666666667</v>
      </c>
      <c r="L145" s="390">
        <v>933.33333333333337</v>
      </c>
      <c r="M145" s="409"/>
    </row>
    <row r="146" spans="1:13" ht="15" hidden="1" x14ac:dyDescent="0.2">
      <c r="A146" s="388"/>
      <c r="B146" s="388"/>
      <c r="C146" s="391"/>
      <c r="D146" s="386" t="s">
        <v>73</v>
      </c>
      <c r="E146" s="387" t="s">
        <v>367</v>
      </c>
      <c r="F146" s="389">
        <v>1</v>
      </c>
      <c r="G146" s="390">
        <v>700</v>
      </c>
      <c r="H146" s="390"/>
      <c r="I146" s="390">
        <f t="shared" si="4"/>
        <v>0</v>
      </c>
      <c r="J146" s="391" t="s">
        <v>502</v>
      </c>
      <c r="K146" s="390">
        <v>1091.6666666666667</v>
      </c>
      <c r="L146" s="390">
        <v>933.33333333333337</v>
      </c>
      <c r="M146" s="409"/>
    </row>
    <row r="147" spans="1:13" x14ac:dyDescent="0.2">
      <c r="A147" s="410"/>
      <c r="B147" s="410"/>
      <c r="C147" s="411" t="s">
        <v>39</v>
      </c>
      <c r="D147" s="410" t="s">
        <v>64</v>
      </c>
      <c r="E147" s="410"/>
      <c r="F147" s="410">
        <f>F148+F149+F156</f>
        <v>15</v>
      </c>
      <c r="G147" s="410">
        <f>G148+G149+G156</f>
        <v>16550</v>
      </c>
      <c r="H147" s="410">
        <f>H148+H149+H156</f>
        <v>26200</v>
      </c>
      <c r="I147" s="410">
        <f t="shared" si="4"/>
        <v>314400</v>
      </c>
      <c r="J147" s="410"/>
      <c r="K147" s="390"/>
      <c r="L147" s="390"/>
      <c r="M147" s="428">
        <f>G147-H147</f>
        <v>-9650</v>
      </c>
    </row>
    <row r="148" spans="1:13" x14ac:dyDescent="0.2">
      <c r="A148" s="412">
        <v>1</v>
      </c>
      <c r="B148" s="412">
        <v>1</v>
      </c>
      <c r="C148" s="385"/>
      <c r="D148" s="386" t="s">
        <v>4</v>
      </c>
      <c r="E148" s="386" t="s">
        <v>360</v>
      </c>
      <c r="F148" s="390">
        <v>1</v>
      </c>
      <c r="G148" s="390">
        <v>2150</v>
      </c>
      <c r="H148" s="390">
        <v>5000</v>
      </c>
      <c r="I148" s="390">
        <f t="shared" si="4"/>
        <v>60000</v>
      </c>
      <c r="J148" s="390" t="s">
        <v>606</v>
      </c>
      <c r="K148" s="390">
        <v>4562.5</v>
      </c>
      <c r="L148" s="390">
        <v>4300</v>
      </c>
    </row>
    <row r="149" spans="1:13" x14ac:dyDescent="0.2">
      <c r="A149" s="413"/>
      <c r="B149" s="413"/>
      <c r="C149" s="394">
        <v>1</v>
      </c>
      <c r="D149" s="395" t="s">
        <v>35</v>
      </c>
      <c r="E149" s="395"/>
      <c r="F149" s="395">
        <f>SUM(F150:F155)</f>
        <v>6</v>
      </c>
      <c r="G149" s="395">
        <f>SUM(G150:G155)</f>
        <v>6400</v>
      </c>
      <c r="H149" s="395">
        <f>SUM(H150:H155)</f>
        <v>10000</v>
      </c>
      <c r="I149" s="395">
        <f t="shared" si="4"/>
        <v>120000</v>
      </c>
      <c r="J149" s="397"/>
      <c r="K149" s="390"/>
      <c r="L149" s="390"/>
    </row>
    <row r="150" spans="1:13" x14ac:dyDescent="0.2">
      <c r="A150" s="412">
        <v>2</v>
      </c>
      <c r="B150" s="412">
        <v>3</v>
      </c>
      <c r="C150" s="385"/>
      <c r="D150" s="386" t="s">
        <v>7</v>
      </c>
      <c r="E150" s="386" t="s">
        <v>358</v>
      </c>
      <c r="F150" s="390">
        <v>1</v>
      </c>
      <c r="G150" s="390">
        <v>1600</v>
      </c>
      <c r="H150" s="390">
        <v>2800</v>
      </c>
      <c r="I150" s="390">
        <f t="shared" ref="I150:I213" si="5">H150*12</f>
        <v>33600</v>
      </c>
      <c r="J150" s="390" t="s">
        <v>606</v>
      </c>
      <c r="K150" s="390">
        <v>2843.9658333333332</v>
      </c>
      <c r="L150" s="390">
        <v>2609.1666666666665</v>
      </c>
    </row>
    <row r="151" spans="1:13" x14ac:dyDescent="0.2">
      <c r="A151" s="412">
        <v>3</v>
      </c>
      <c r="B151" s="412">
        <v>5</v>
      </c>
      <c r="C151" s="385"/>
      <c r="D151" s="386" t="s">
        <v>8</v>
      </c>
      <c r="E151" s="386" t="s">
        <v>357</v>
      </c>
      <c r="F151" s="390">
        <v>1</v>
      </c>
      <c r="G151" s="390">
        <v>1000</v>
      </c>
      <c r="H151" s="390">
        <v>2000</v>
      </c>
      <c r="I151" s="390">
        <f t="shared" si="5"/>
        <v>24000</v>
      </c>
      <c r="J151" s="390" t="s">
        <v>606</v>
      </c>
      <c r="K151" s="390">
        <v>2109.2333333333336</v>
      </c>
      <c r="L151" s="390">
        <v>2009.5233333333333</v>
      </c>
    </row>
    <row r="152" spans="1:13" x14ac:dyDescent="0.2">
      <c r="A152" s="412">
        <v>3</v>
      </c>
      <c r="B152" s="412">
        <v>5</v>
      </c>
      <c r="C152" s="385"/>
      <c r="D152" s="386" t="s">
        <v>8</v>
      </c>
      <c r="E152" s="386" t="s">
        <v>356</v>
      </c>
      <c r="F152" s="390">
        <v>1</v>
      </c>
      <c r="G152" s="390">
        <v>1000</v>
      </c>
      <c r="H152" s="390">
        <v>2000</v>
      </c>
      <c r="I152" s="390">
        <f t="shared" si="5"/>
        <v>24000</v>
      </c>
      <c r="J152" s="390" t="s">
        <v>606</v>
      </c>
      <c r="K152" s="390">
        <v>1910.4166666666667</v>
      </c>
      <c r="L152" s="390">
        <v>1800</v>
      </c>
    </row>
    <row r="153" spans="1:13" x14ac:dyDescent="0.2">
      <c r="A153" s="412">
        <v>3</v>
      </c>
      <c r="B153" s="412">
        <v>5</v>
      </c>
      <c r="C153" s="385"/>
      <c r="D153" s="386" t="s">
        <v>8</v>
      </c>
      <c r="E153" s="386" t="s">
        <v>498</v>
      </c>
      <c r="F153" s="390">
        <v>1</v>
      </c>
      <c r="G153" s="390">
        <v>1000</v>
      </c>
      <c r="H153" s="390">
        <v>1600</v>
      </c>
      <c r="I153" s="390">
        <f t="shared" si="5"/>
        <v>19200</v>
      </c>
      <c r="J153" s="390" t="s">
        <v>606</v>
      </c>
      <c r="K153" s="390">
        <v>1493.75</v>
      </c>
      <c r="L153" s="390">
        <v>1523.3333333333333</v>
      </c>
    </row>
    <row r="154" spans="1:13" x14ac:dyDescent="0.2">
      <c r="A154" s="412">
        <v>3</v>
      </c>
      <c r="B154" s="412">
        <v>5</v>
      </c>
      <c r="C154" s="385"/>
      <c r="D154" s="386" t="s">
        <v>8</v>
      </c>
      <c r="E154" s="386" t="s">
        <v>355</v>
      </c>
      <c r="F154" s="390">
        <v>1</v>
      </c>
      <c r="G154" s="390">
        <v>1000</v>
      </c>
      <c r="H154" s="390">
        <v>1600</v>
      </c>
      <c r="I154" s="390">
        <f t="shared" si="5"/>
        <v>19200</v>
      </c>
      <c r="J154" s="390" t="s">
        <v>606</v>
      </c>
      <c r="K154" s="390">
        <v>1566.6666666666667</v>
      </c>
      <c r="L154" s="390">
        <v>1400</v>
      </c>
    </row>
    <row r="155" spans="1:13" x14ac:dyDescent="0.2">
      <c r="A155" s="412">
        <v>4</v>
      </c>
      <c r="B155" s="412">
        <v>7</v>
      </c>
      <c r="C155" s="385"/>
      <c r="D155" s="421" t="s">
        <v>10</v>
      </c>
      <c r="E155" s="421" t="s">
        <v>501</v>
      </c>
      <c r="F155" s="418">
        <f>1+1-1</f>
        <v>1</v>
      </c>
      <c r="G155" s="418">
        <v>800</v>
      </c>
      <c r="H155" s="418">
        <v>0</v>
      </c>
      <c r="I155" s="418">
        <f t="shared" si="5"/>
        <v>0</v>
      </c>
      <c r="J155" s="418" t="s">
        <v>606</v>
      </c>
      <c r="K155" s="390"/>
      <c r="L155" s="390"/>
    </row>
    <row r="156" spans="1:13" ht="25.5" x14ac:dyDescent="0.2">
      <c r="A156" s="413"/>
      <c r="B156" s="413"/>
      <c r="C156" s="392">
        <v>2</v>
      </c>
      <c r="D156" s="398" t="s">
        <v>36</v>
      </c>
      <c r="E156" s="398"/>
      <c r="F156" s="393">
        <f>SUM(F157:F164)</f>
        <v>8</v>
      </c>
      <c r="G156" s="393">
        <f>SUM(G157:G164)</f>
        <v>8000</v>
      </c>
      <c r="H156" s="393">
        <f>SUM(H157:H164)</f>
        <v>11200</v>
      </c>
      <c r="I156" s="393">
        <f t="shared" si="5"/>
        <v>134400</v>
      </c>
      <c r="J156" s="390"/>
      <c r="K156" s="390"/>
      <c r="L156" s="390"/>
    </row>
    <row r="157" spans="1:13" x14ac:dyDescent="0.2">
      <c r="A157" s="412">
        <v>2</v>
      </c>
      <c r="B157" s="412">
        <v>3</v>
      </c>
      <c r="C157" s="385"/>
      <c r="D157" s="386" t="s">
        <v>7</v>
      </c>
      <c r="E157" s="386" t="s">
        <v>353</v>
      </c>
      <c r="F157" s="390">
        <v>1</v>
      </c>
      <c r="G157" s="390">
        <v>1600</v>
      </c>
      <c r="H157" s="390">
        <v>2800</v>
      </c>
      <c r="I157" s="390">
        <f t="shared" si="5"/>
        <v>33600</v>
      </c>
      <c r="J157" s="390" t="s">
        <v>606</v>
      </c>
      <c r="K157" s="390">
        <v>2827.0833333333335</v>
      </c>
      <c r="L157" s="390">
        <v>2600</v>
      </c>
    </row>
    <row r="158" spans="1:13" x14ac:dyDescent="0.2">
      <c r="A158" s="412">
        <v>3</v>
      </c>
      <c r="B158" s="412">
        <v>5</v>
      </c>
      <c r="C158" s="385"/>
      <c r="D158" s="386" t="s">
        <v>8</v>
      </c>
      <c r="E158" s="386" t="s">
        <v>351</v>
      </c>
      <c r="F158" s="390">
        <v>1</v>
      </c>
      <c r="G158" s="390">
        <v>1000</v>
      </c>
      <c r="H158" s="390">
        <v>1600</v>
      </c>
      <c r="I158" s="390">
        <f t="shared" si="5"/>
        <v>19200</v>
      </c>
      <c r="J158" s="390" t="s">
        <v>606</v>
      </c>
      <c r="K158" s="390">
        <v>1560.415</v>
      </c>
      <c r="L158" s="390">
        <v>1400</v>
      </c>
    </row>
    <row r="159" spans="1:13" x14ac:dyDescent="0.2">
      <c r="A159" s="412">
        <v>3</v>
      </c>
      <c r="B159" s="412">
        <v>5</v>
      </c>
      <c r="C159" s="385"/>
      <c r="D159" s="386" t="s">
        <v>8</v>
      </c>
      <c r="E159" s="386" t="s">
        <v>350</v>
      </c>
      <c r="F159" s="390">
        <v>1</v>
      </c>
      <c r="G159" s="390">
        <v>1000</v>
      </c>
      <c r="H159" s="390">
        <v>1600</v>
      </c>
      <c r="I159" s="390">
        <f t="shared" si="5"/>
        <v>19200</v>
      </c>
      <c r="J159" s="390" t="s">
        <v>606</v>
      </c>
      <c r="K159" s="390">
        <v>1485.4166666666667</v>
      </c>
      <c r="L159" s="390">
        <v>1300</v>
      </c>
    </row>
    <row r="160" spans="1:13" x14ac:dyDescent="0.2">
      <c r="A160" s="412">
        <v>3</v>
      </c>
      <c r="B160" s="412">
        <v>5</v>
      </c>
      <c r="C160" s="385"/>
      <c r="D160" s="386" t="s">
        <v>8</v>
      </c>
      <c r="E160" s="386" t="s">
        <v>349</v>
      </c>
      <c r="F160" s="390">
        <v>1</v>
      </c>
      <c r="G160" s="390">
        <v>1000</v>
      </c>
      <c r="H160" s="390">
        <v>1800</v>
      </c>
      <c r="I160" s="390">
        <f t="shared" si="5"/>
        <v>21600</v>
      </c>
      <c r="J160" s="390" t="s">
        <v>606</v>
      </c>
      <c r="K160" s="390">
        <v>1848.6383333333335</v>
      </c>
      <c r="L160" s="390">
        <v>1710</v>
      </c>
    </row>
    <row r="161" spans="1:12" x14ac:dyDescent="0.2">
      <c r="A161" s="412">
        <v>3</v>
      </c>
      <c r="B161" s="412">
        <v>6</v>
      </c>
      <c r="C161" s="385"/>
      <c r="D161" s="386" t="s">
        <v>9</v>
      </c>
      <c r="E161" s="386" t="s">
        <v>348</v>
      </c>
      <c r="F161" s="390">
        <v>1</v>
      </c>
      <c r="G161" s="390">
        <v>900</v>
      </c>
      <c r="H161" s="390">
        <v>1400</v>
      </c>
      <c r="I161" s="390">
        <f t="shared" si="5"/>
        <v>16800</v>
      </c>
      <c r="J161" s="390" t="s">
        <v>606</v>
      </c>
      <c r="K161" s="390">
        <v>1385.4166666666667</v>
      </c>
      <c r="L161" s="390">
        <v>1300</v>
      </c>
    </row>
    <row r="162" spans="1:12" x14ac:dyDescent="0.2">
      <c r="A162" s="412">
        <v>3</v>
      </c>
      <c r="B162" s="412">
        <v>6</v>
      </c>
      <c r="C162" s="385"/>
      <c r="D162" s="386" t="s">
        <v>9</v>
      </c>
      <c r="E162" s="386" t="s">
        <v>347</v>
      </c>
      <c r="F162" s="390">
        <v>1</v>
      </c>
      <c r="G162" s="390">
        <v>900</v>
      </c>
      <c r="H162" s="390">
        <v>1000</v>
      </c>
      <c r="I162" s="390">
        <f t="shared" si="5"/>
        <v>12000</v>
      </c>
      <c r="J162" s="390" t="s">
        <v>606</v>
      </c>
      <c r="K162" s="390">
        <v>1098.3333333333333</v>
      </c>
      <c r="L162" s="390">
        <v>900</v>
      </c>
    </row>
    <row r="163" spans="1:12" x14ac:dyDescent="0.2">
      <c r="A163" s="412">
        <v>4</v>
      </c>
      <c r="B163" s="412">
        <v>7</v>
      </c>
      <c r="C163" s="385"/>
      <c r="D163" s="386" t="s">
        <v>10</v>
      </c>
      <c r="E163" s="386" t="s">
        <v>346</v>
      </c>
      <c r="F163" s="390">
        <v>1</v>
      </c>
      <c r="G163" s="390">
        <v>800</v>
      </c>
      <c r="H163" s="390">
        <v>1000</v>
      </c>
      <c r="I163" s="390">
        <f t="shared" si="5"/>
        <v>12000</v>
      </c>
      <c r="J163" s="390" t="s">
        <v>606</v>
      </c>
      <c r="K163" s="390">
        <v>960.41583333333313</v>
      </c>
      <c r="L163" s="390">
        <v>800</v>
      </c>
    </row>
    <row r="164" spans="1:12" x14ac:dyDescent="0.2">
      <c r="A164" s="412">
        <v>4</v>
      </c>
      <c r="B164" s="412">
        <v>7</v>
      </c>
      <c r="C164" s="385"/>
      <c r="D164" s="421" t="s">
        <v>10</v>
      </c>
      <c r="E164" s="421" t="s">
        <v>501</v>
      </c>
      <c r="F164" s="418">
        <v>1</v>
      </c>
      <c r="G164" s="418">
        <v>800</v>
      </c>
      <c r="H164" s="418">
        <v>0</v>
      </c>
      <c r="I164" s="418">
        <f t="shared" si="5"/>
        <v>0</v>
      </c>
      <c r="J164" s="418" t="s">
        <v>606</v>
      </c>
      <c r="K164" s="390"/>
      <c r="L164" s="390"/>
    </row>
    <row r="165" spans="1:12" ht="19.5" customHeight="1" x14ac:dyDescent="0.2">
      <c r="A165" s="410"/>
      <c r="B165" s="410"/>
      <c r="C165" s="411" t="s">
        <v>43</v>
      </c>
      <c r="D165" s="410" t="s">
        <v>40</v>
      </c>
      <c r="E165" s="410"/>
      <c r="F165" s="410">
        <f>F166+F167+F170</f>
        <v>8</v>
      </c>
      <c r="G165" s="410">
        <f>G166+G167+G170</f>
        <v>10050</v>
      </c>
      <c r="H165" s="410">
        <f>H166+H167+H170</f>
        <v>17000</v>
      </c>
      <c r="I165" s="410">
        <f t="shared" si="5"/>
        <v>204000</v>
      </c>
      <c r="J165" s="410"/>
      <c r="K165" s="390"/>
      <c r="L165" s="390"/>
    </row>
    <row r="166" spans="1:12" x14ac:dyDescent="0.2">
      <c r="A166" s="412">
        <v>1</v>
      </c>
      <c r="B166" s="412">
        <v>1</v>
      </c>
      <c r="C166" s="385"/>
      <c r="D166" s="386" t="s">
        <v>4</v>
      </c>
      <c r="E166" s="386" t="s">
        <v>345</v>
      </c>
      <c r="F166" s="390">
        <v>1</v>
      </c>
      <c r="G166" s="390">
        <v>2150</v>
      </c>
      <c r="H166" s="390">
        <v>5000</v>
      </c>
      <c r="I166" s="390">
        <f t="shared" si="5"/>
        <v>60000</v>
      </c>
      <c r="J166" s="390" t="s">
        <v>606</v>
      </c>
      <c r="K166" s="390">
        <v>3497.9149999999995</v>
      </c>
      <c r="L166" s="390">
        <v>4300</v>
      </c>
    </row>
    <row r="167" spans="1:12" ht="25.5" x14ac:dyDescent="0.2">
      <c r="A167" s="413"/>
      <c r="B167" s="413"/>
      <c r="C167" s="392">
        <v>1</v>
      </c>
      <c r="D167" s="398" t="s">
        <v>41</v>
      </c>
      <c r="E167" s="398"/>
      <c r="F167" s="393">
        <f>SUM(F168:F169)</f>
        <v>2</v>
      </c>
      <c r="G167" s="393">
        <f>SUM(G168:G169)</f>
        <v>2500</v>
      </c>
      <c r="H167" s="393">
        <f>SUM(H168:H169)</f>
        <v>4400</v>
      </c>
      <c r="I167" s="393">
        <f t="shared" si="5"/>
        <v>52800</v>
      </c>
      <c r="J167" s="390"/>
      <c r="K167" s="390"/>
      <c r="L167" s="390"/>
    </row>
    <row r="168" spans="1:12" x14ac:dyDescent="0.2">
      <c r="A168" s="412">
        <v>2</v>
      </c>
      <c r="B168" s="412">
        <v>3</v>
      </c>
      <c r="C168" s="385"/>
      <c r="D168" s="386" t="s">
        <v>7</v>
      </c>
      <c r="E168" s="386" t="s">
        <v>343</v>
      </c>
      <c r="F168" s="390">
        <v>1</v>
      </c>
      <c r="G168" s="390">
        <v>1600</v>
      </c>
      <c r="H168" s="390">
        <v>2800</v>
      </c>
      <c r="I168" s="390">
        <f t="shared" si="5"/>
        <v>33600</v>
      </c>
      <c r="J168" s="390" t="s">
        <v>606</v>
      </c>
      <c r="K168" s="390">
        <v>2715.3274999999999</v>
      </c>
      <c r="L168" s="390">
        <v>2575.8333333333335</v>
      </c>
    </row>
    <row r="169" spans="1:12" x14ac:dyDescent="0.2">
      <c r="A169" s="412">
        <v>3</v>
      </c>
      <c r="B169" s="412">
        <v>6</v>
      </c>
      <c r="C169" s="385"/>
      <c r="D169" s="386" t="s">
        <v>9</v>
      </c>
      <c r="E169" s="386" t="s">
        <v>341</v>
      </c>
      <c r="F169" s="390">
        <v>1</v>
      </c>
      <c r="G169" s="390">
        <v>900</v>
      </c>
      <c r="H169" s="390">
        <v>1600</v>
      </c>
      <c r="I169" s="390">
        <f t="shared" si="5"/>
        <v>19200</v>
      </c>
      <c r="J169" s="390" t="s">
        <v>606</v>
      </c>
      <c r="K169" s="390">
        <v>1544.1783333333333</v>
      </c>
      <c r="L169" s="390">
        <v>1316.6666666666667</v>
      </c>
    </row>
    <row r="170" spans="1:12" ht="25.5" x14ac:dyDescent="0.2">
      <c r="A170" s="413"/>
      <c r="B170" s="413"/>
      <c r="C170" s="392">
        <v>2</v>
      </c>
      <c r="D170" s="398" t="s">
        <v>42</v>
      </c>
      <c r="E170" s="398"/>
      <c r="F170" s="393">
        <f>SUM(F171:F175)</f>
        <v>5</v>
      </c>
      <c r="G170" s="393">
        <f>SUM(G171:G175)</f>
        <v>5400</v>
      </c>
      <c r="H170" s="393">
        <f>SUM(H171:H175)</f>
        <v>7600</v>
      </c>
      <c r="I170" s="393">
        <f t="shared" si="5"/>
        <v>91200</v>
      </c>
      <c r="J170" s="390"/>
      <c r="K170" s="390"/>
      <c r="L170" s="390"/>
    </row>
    <row r="171" spans="1:12" x14ac:dyDescent="0.2">
      <c r="A171" s="412">
        <v>2</v>
      </c>
      <c r="B171" s="412">
        <v>3</v>
      </c>
      <c r="C171" s="385"/>
      <c r="D171" s="386" t="s">
        <v>7</v>
      </c>
      <c r="E171" s="386" t="s">
        <v>340</v>
      </c>
      <c r="F171" s="390">
        <v>1</v>
      </c>
      <c r="G171" s="390">
        <v>1600</v>
      </c>
      <c r="H171" s="390">
        <v>2800</v>
      </c>
      <c r="I171" s="390">
        <f t="shared" si="5"/>
        <v>33600</v>
      </c>
      <c r="J171" s="390" t="s">
        <v>606</v>
      </c>
      <c r="K171" s="390">
        <v>2553.7516666666666</v>
      </c>
      <c r="L171" s="390">
        <v>2076.35</v>
      </c>
    </row>
    <row r="172" spans="1:12" x14ac:dyDescent="0.2">
      <c r="A172" s="412">
        <v>3</v>
      </c>
      <c r="B172" s="412">
        <v>5</v>
      </c>
      <c r="C172" s="385"/>
      <c r="D172" s="386" t="s">
        <v>8</v>
      </c>
      <c r="E172" s="386" t="s">
        <v>338</v>
      </c>
      <c r="F172" s="390">
        <v>1</v>
      </c>
      <c r="G172" s="390">
        <v>1000</v>
      </c>
      <c r="H172" s="390">
        <v>1800</v>
      </c>
      <c r="I172" s="390">
        <f t="shared" si="5"/>
        <v>21600</v>
      </c>
      <c r="J172" s="390" t="s">
        <v>606</v>
      </c>
      <c r="K172" s="390">
        <v>1731.8858333333335</v>
      </c>
      <c r="L172" s="390">
        <v>1626.43</v>
      </c>
    </row>
    <row r="173" spans="1:12" x14ac:dyDescent="0.2">
      <c r="A173" s="412">
        <v>3</v>
      </c>
      <c r="B173" s="412">
        <v>5</v>
      </c>
      <c r="C173" s="385"/>
      <c r="D173" s="386" t="s">
        <v>8</v>
      </c>
      <c r="E173" s="386" t="s">
        <v>591</v>
      </c>
      <c r="F173" s="390">
        <v>1</v>
      </c>
      <c r="G173" s="390">
        <v>1000</v>
      </c>
      <c r="H173" s="390">
        <v>1400</v>
      </c>
      <c r="I173" s="390">
        <f t="shared" si="5"/>
        <v>16800</v>
      </c>
      <c r="J173" s="390" t="s">
        <v>606</v>
      </c>
      <c r="K173" s="390">
        <v>0</v>
      </c>
      <c r="L173" s="390">
        <v>1375</v>
      </c>
    </row>
    <row r="174" spans="1:12" x14ac:dyDescent="0.2">
      <c r="A174" s="412">
        <v>3</v>
      </c>
      <c r="B174" s="412">
        <v>6</v>
      </c>
      <c r="C174" s="385"/>
      <c r="D174" s="386" t="s">
        <v>9</v>
      </c>
      <c r="E174" s="386" t="s">
        <v>801</v>
      </c>
      <c r="F174" s="390">
        <v>1</v>
      </c>
      <c r="G174" s="390">
        <v>900</v>
      </c>
      <c r="H174" s="390">
        <v>1600</v>
      </c>
      <c r="I174" s="390">
        <f t="shared" si="5"/>
        <v>19200</v>
      </c>
      <c r="J174" s="390" t="s">
        <v>606</v>
      </c>
      <c r="K174" s="390">
        <v>1490.3883333333333</v>
      </c>
      <c r="L174" s="390">
        <v>1316.6666666666667</v>
      </c>
    </row>
    <row r="175" spans="1:12" x14ac:dyDescent="0.2">
      <c r="A175" s="412">
        <v>3</v>
      </c>
      <c r="B175" s="412">
        <v>6</v>
      </c>
      <c r="C175" s="385"/>
      <c r="D175" s="421" t="s">
        <v>9</v>
      </c>
      <c r="E175" s="421" t="s">
        <v>501</v>
      </c>
      <c r="F175" s="418">
        <v>1</v>
      </c>
      <c r="G175" s="418">
        <v>900</v>
      </c>
      <c r="H175" s="418">
        <v>0</v>
      </c>
      <c r="I175" s="418">
        <f t="shared" si="5"/>
        <v>0</v>
      </c>
      <c r="J175" s="418" t="s">
        <v>606</v>
      </c>
      <c r="K175" s="390"/>
      <c r="L175" s="390"/>
    </row>
    <row r="176" spans="1:12" ht="31.5" customHeight="1" x14ac:dyDescent="0.2">
      <c r="A176" s="410"/>
      <c r="B176" s="410"/>
      <c r="C176" s="411" t="s">
        <v>47</v>
      </c>
      <c r="D176" s="410" t="s">
        <v>44</v>
      </c>
      <c r="E176" s="410"/>
      <c r="F176" s="410">
        <f>F177+F178+F185+F191</f>
        <v>18</v>
      </c>
      <c r="G176" s="410">
        <f>G177+G178+G185+G191</f>
        <v>20050</v>
      </c>
      <c r="H176" s="410">
        <f>H177+H178+H185+H191</f>
        <v>25300</v>
      </c>
      <c r="I176" s="410">
        <f t="shared" si="5"/>
        <v>303600</v>
      </c>
      <c r="J176" s="410"/>
      <c r="K176" s="390"/>
      <c r="L176" s="390"/>
    </row>
    <row r="177" spans="1:12" ht="29.25" customHeight="1" x14ac:dyDescent="0.2">
      <c r="A177" s="412">
        <v>1</v>
      </c>
      <c r="B177" s="412">
        <v>1</v>
      </c>
      <c r="C177" s="385"/>
      <c r="D177" s="386" t="s">
        <v>4</v>
      </c>
      <c r="E177" s="386" t="s">
        <v>709</v>
      </c>
      <c r="F177" s="390">
        <v>1</v>
      </c>
      <c r="G177" s="390">
        <v>2150</v>
      </c>
      <c r="H177" s="390">
        <v>5000</v>
      </c>
      <c r="I177" s="390">
        <f t="shared" si="5"/>
        <v>60000</v>
      </c>
      <c r="J177" s="390" t="s">
        <v>606</v>
      </c>
      <c r="K177" s="390">
        <v>4572.916666666667</v>
      </c>
      <c r="L177" s="390">
        <v>4300</v>
      </c>
    </row>
    <row r="178" spans="1:12" ht="25.5" x14ac:dyDescent="0.2">
      <c r="A178" s="413"/>
      <c r="B178" s="413"/>
      <c r="C178" s="394">
        <v>1</v>
      </c>
      <c r="D178" s="398" t="s">
        <v>45</v>
      </c>
      <c r="E178" s="398"/>
      <c r="F178" s="393">
        <f>SUM(F179:F184)</f>
        <v>6</v>
      </c>
      <c r="G178" s="393">
        <f>SUM(G179:G184)</f>
        <v>6400</v>
      </c>
      <c r="H178" s="393">
        <f>SUM(H179:H184)</f>
        <v>8900</v>
      </c>
      <c r="I178" s="393">
        <f t="shared" si="5"/>
        <v>106800</v>
      </c>
      <c r="J178" s="390"/>
      <c r="K178" s="390"/>
      <c r="L178" s="390"/>
    </row>
    <row r="179" spans="1:12" x14ac:dyDescent="0.2">
      <c r="A179" s="412">
        <v>2</v>
      </c>
      <c r="B179" s="412">
        <v>3</v>
      </c>
      <c r="C179" s="385"/>
      <c r="D179" s="386" t="s">
        <v>7</v>
      </c>
      <c r="E179" s="386" t="s">
        <v>708</v>
      </c>
      <c r="F179" s="390">
        <v>1</v>
      </c>
      <c r="G179" s="390">
        <v>1600</v>
      </c>
      <c r="H179" s="390">
        <v>2800</v>
      </c>
      <c r="I179" s="390">
        <f t="shared" si="5"/>
        <v>33600</v>
      </c>
      <c r="J179" s="390" t="s">
        <v>606</v>
      </c>
      <c r="K179" s="390">
        <v>2739.49</v>
      </c>
      <c r="L179" s="390">
        <v>2518.69</v>
      </c>
    </row>
    <row r="180" spans="1:12" x14ac:dyDescent="0.2">
      <c r="A180" s="412">
        <v>3</v>
      </c>
      <c r="B180" s="412">
        <v>5</v>
      </c>
      <c r="C180" s="385"/>
      <c r="D180" s="386" t="s">
        <v>8</v>
      </c>
      <c r="E180" s="386" t="s">
        <v>707</v>
      </c>
      <c r="F180" s="390">
        <v>1</v>
      </c>
      <c r="G180" s="390">
        <v>1000</v>
      </c>
      <c r="H180" s="390">
        <v>1400</v>
      </c>
      <c r="I180" s="390">
        <f t="shared" si="5"/>
        <v>16800</v>
      </c>
      <c r="J180" s="390" t="s">
        <v>606</v>
      </c>
      <c r="K180" s="390">
        <v>1467.0474999999999</v>
      </c>
      <c r="L180" s="390">
        <v>1244.2866666666666</v>
      </c>
    </row>
    <row r="181" spans="1:12" x14ac:dyDescent="0.2">
      <c r="A181" s="412">
        <v>3</v>
      </c>
      <c r="B181" s="412">
        <v>5</v>
      </c>
      <c r="C181" s="385"/>
      <c r="D181" s="386" t="s">
        <v>8</v>
      </c>
      <c r="E181" s="386" t="s">
        <v>331</v>
      </c>
      <c r="F181" s="390">
        <v>1</v>
      </c>
      <c r="G181" s="390">
        <v>1000</v>
      </c>
      <c r="H181" s="390">
        <v>1200</v>
      </c>
      <c r="I181" s="390">
        <f t="shared" si="5"/>
        <v>14400</v>
      </c>
      <c r="J181" s="390" t="s">
        <v>606</v>
      </c>
      <c r="K181" s="390">
        <v>896.48166666666668</v>
      </c>
      <c r="L181" s="390">
        <v>1183.3333333333333</v>
      </c>
    </row>
    <row r="182" spans="1:12" x14ac:dyDescent="0.2">
      <c r="A182" s="412">
        <v>3</v>
      </c>
      <c r="B182" s="412">
        <v>5</v>
      </c>
      <c r="C182" s="385"/>
      <c r="D182" s="386" t="s">
        <v>8</v>
      </c>
      <c r="E182" s="386" t="s">
        <v>330</v>
      </c>
      <c r="F182" s="390">
        <v>1</v>
      </c>
      <c r="G182" s="390">
        <v>1000</v>
      </c>
      <c r="H182" s="390">
        <v>1100</v>
      </c>
      <c r="I182" s="390">
        <f t="shared" si="5"/>
        <v>13200</v>
      </c>
      <c r="J182" s="390" t="s">
        <v>606</v>
      </c>
      <c r="K182" s="390">
        <v>873.14833333333343</v>
      </c>
      <c r="L182" s="390">
        <v>943.65</v>
      </c>
    </row>
    <row r="183" spans="1:12" x14ac:dyDescent="0.2">
      <c r="A183" s="412">
        <v>3</v>
      </c>
      <c r="B183" s="412">
        <v>6</v>
      </c>
      <c r="C183" s="385"/>
      <c r="D183" s="386" t="s">
        <v>9</v>
      </c>
      <c r="E183" s="386" t="s">
        <v>706</v>
      </c>
      <c r="F183" s="390">
        <v>1</v>
      </c>
      <c r="G183" s="390">
        <v>900</v>
      </c>
      <c r="H183" s="390">
        <v>1200</v>
      </c>
      <c r="I183" s="390">
        <f t="shared" si="5"/>
        <v>14400</v>
      </c>
      <c r="J183" s="390" t="s">
        <v>606</v>
      </c>
      <c r="K183" s="390">
        <v>1210.8333333333333</v>
      </c>
      <c r="L183" s="390">
        <v>1050</v>
      </c>
    </row>
    <row r="184" spans="1:12" x14ac:dyDescent="0.2">
      <c r="A184" s="412">
        <v>3</v>
      </c>
      <c r="B184" s="412">
        <v>6</v>
      </c>
      <c r="C184" s="385"/>
      <c r="D184" s="386" t="s">
        <v>9</v>
      </c>
      <c r="E184" s="386" t="s">
        <v>328</v>
      </c>
      <c r="F184" s="390">
        <v>1</v>
      </c>
      <c r="G184" s="390">
        <v>900</v>
      </c>
      <c r="H184" s="390">
        <v>1200</v>
      </c>
      <c r="I184" s="390">
        <f t="shared" si="5"/>
        <v>14400</v>
      </c>
      <c r="J184" s="390" t="s">
        <v>606</v>
      </c>
      <c r="K184" s="390">
        <v>1322.7766666666666</v>
      </c>
      <c r="L184" s="390">
        <v>900</v>
      </c>
    </row>
    <row r="185" spans="1:12" ht="25.5" x14ac:dyDescent="0.2">
      <c r="A185" s="413"/>
      <c r="B185" s="413"/>
      <c r="C185" s="394">
        <v>2</v>
      </c>
      <c r="D185" s="398" t="s">
        <v>46</v>
      </c>
      <c r="E185" s="398"/>
      <c r="F185" s="393">
        <f>SUM(F186:F190)</f>
        <v>5</v>
      </c>
      <c r="G185" s="393">
        <f>SUM(G186:G190)</f>
        <v>5200</v>
      </c>
      <c r="H185" s="393">
        <f>SUM(H186:H190)</f>
        <v>6300</v>
      </c>
      <c r="I185" s="393">
        <f t="shared" si="5"/>
        <v>75600</v>
      </c>
      <c r="J185" s="390"/>
      <c r="K185" s="390"/>
      <c r="L185" s="390"/>
    </row>
    <row r="186" spans="1:12" x14ac:dyDescent="0.2">
      <c r="A186" s="412">
        <v>2</v>
      </c>
      <c r="B186" s="412">
        <v>3</v>
      </c>
      <c r="C186" s="385"/>
      <c r="D186" s="386" t="s">
        <v>7</v>
      </c>
      <c r="E186" s="386" t="s">
        <v>705</v>
      </c>
      <c r="F186" s="390">
        <v>1</v>
      </c>
      <c r="G186" s="390">
        <v>1600</v>
      </c>
      <c r="H186" s="390">
        <v>2500</v>
      </c>
      <c r="I186" s="390">
        <f t="shared" si="5"/>
        <v>30000</v>
      </c>
      <c r="J186" s="390" t="s">
        <v>606</v>
      </c>
      <c r="K186" s="390">
        <v>2762.44</v>
      </c>
      <c r="L186" s="390">
        <v>2500</v>
      </c>
    </row>
    <row r="187" spans="1:12" x14ac:dyDescent="0.2">
      <c r="A187" s="412">
        <v>3</v>
      </c>
      <c r="B187" s="412">
        <v>6</v>
      </c>
      <c r="C187" s="385"/>
      <c r="D187" s="386" t="s">
        <v>9</v>
      </c>
      <c r="E187" s="386" t="s">
        <v>704</v>
      </c>
      <c r="F187" s="390">
        <v>1</v>
      </c>
      <c r="G187" s="390">
        <v>900</v>
      </c>
      <c r="H187" s="390">
        <v>1400</v>
      </c>
      <c r="I187" s="390">
        <f t="shared" si="5"/>
        <v>16800</v>
      </c>
      <c r="J187" s="390" t="s">
        <v>606</v>
      </c>
      <c r="K187" s="390">
        <v>1324.3174999999999</v>
      </c>
      <c r="L187" s="390">
        <v>1160.1033333333332</v>
      </c>
    </row>
    <row r="188" spans="1:12" x14ac:dyDescent="0.2">
      <c r="A188" s="412">
        <v>3</v>
      </c>
      <c r="B188" s="412">
        <v>6</v>
      </c>
      <c r="C188" s="385"/>
      <c r="D188" s="386" t="s">
        <v>9</v>
      </c>
      <c r="E188" s="386" t="s">
        <v>324</v>
      </c>
      <c r="F188" s="390">
        <v>1</v>
      </c>
      <c r="G188" s="390">
        <v>900</v>
      </c>
      <c r="H188" s="390">
        <v>1200</v>
      </c>
      <c r="I188" s="390">
        <f t="shared" si="5"/>
        <v>14400</v>
      </c>
      <c r="J188" s="390" t="s">
        <v>606</v>
      </c>
      <c r="K188" s="390">
        <v>1223.7483333333332</v>
      </c>
      <c r="L188" s="390">
        <v>1050</v>
      </c>
    </row>
    <row r="189" spans="1:12" x14ac:dyDescent="0.2">
      <c r="A189" s="412">
        <v>3</v>
      </c>
      <c r="B189" s="412">
        <v>6</v>
      </c>
      <c r="C189" s="385"/>
      <c r="D189" s="386" t="s">
        <v>9</v>
      </c>
      <c r="E189" s="386" t="s">
        <v>323</v>
      </c>
      <c r="F189" s="390">
        <v>1</v>
      </c>
      <c r="G189" s="390">
        <v>900</v>
      </c>
      <c r="H189" s="390">
        <v>1200</v>
      </c>
      <c r="I189" s="390">
        <f t="shared" si="5"/>
        <v>14400</v>
      </c>
      <c r="J189" s="390" t="s">
        <v>606</v>
      </c>
      <c r="K189" s="390">
        <v>1236.25</v>
      </c>
      <c r="L189" s="390">
        <v>1050</v>
      </c>
    </row>
    <row r="190" spans="1:12" x14ac:dyDescent="0.2">
      <c r="A190" s="412">
        <v>3</v>
      </c>
      <c r="B190" s="412">
        <v>6</v>
      </c>
      <c r="C190" s="385"/>
      <c r="D190" s="421" t="s">
        <v>9</v>
      </c>
      <c r="E190" s="421" t="s">
        <v>501</v>
      </c>
      <c r="F190" s="418">
        <v>1</v>
      </c>
      <c r="G190" s="418">
        <v>900</v>
      </c>
      <c r="H190" s="418">
        <v>0</v>
      </c>
      <c r="I190" s="418">
        <f t="shared" si="5"/>
        <v>0</v>
      </c>
      <c r="J190" s="418" t="s">
        <v>606</v>
      </c>
      <c r="K190" s="390"/>
      <c r="L190" s="390"/>
    </row>
    <row r="191" spans="1:12" x14ac:dyDescent="0.2">
      <c r="A191" s="413"/>
      <c r="B191" s="413"/>
      <c r="C191" s="394">
        <v>3</v>
      </c>
      <c r="D191" s="398" t="s">
        <v>68</v>
      </c>
      <c r="E191" s="398"/>
      <c r="F191" s="393">
        <f>SUM(F192:F197)</f>
        <v>6</v>
      </c>
      <c r="G191" s="393">
        <f>SUM(G192:G197)</f>
        <v>6300</v>
      </c>
      <c r="H191" s="393">
        <f>SUM(H192:H197)</f>
        <v>5100</v>
      </c>
      <c r="I191" s="393">
        <f t="shared" si="5"/>
        <v>61200</v>
      </c>
      <c r="J191" s="390"/>
      <c r="K191" s="390"/>
      <c r="L191" s="390"/>
    </row>
    <row r="192" spans="1:12" x14ac:dyDescent="0.2">
      <c r="A192" s="412">
        <v>2</v>
      </c>
      <c r="B192" s="412">
        <v>3</v>
      </c>
      <c r="C192" s="385"/>
      <c r="D192" s="386" t="s">
        <v>7</v>
      </c>
      <c r="E192" s="386" t="s">
        <v>322</v>
      </c>
      <c r="F192" s="390">
        <v>1</v>
      </c>
      <c r="G192" s="390">
        <v>1600</v>
      </c>
      <c r="H192" s="390">
        <v>2500</v>
      </c>
      <c r="I192" s="390">
        <f t="shared" si="5"/>
        <v>30000</v>
      </c>
      <c r="J192" s="390" t="s">
        <v>606</v>
      </c>
      <c r="K192" s="390">
        <v>2458.73</v>
      </c>
      <c r="L192" s="390">
        <v>2373.81</v>
      </c>
    </row>
    <row r="193" spans="1:12" x14ac:dyDescent="0.2">
      <c r="A193" s="412">
        <v>3</v>
      </c>
      <c r="B193" s="412">
        <v>5</v>
      </c>
      <c r="C193" s="385"/>
      <c r="D193" s="386" t="s">
        <v>8</v>
      </c>
      <c r="E193" s="386" t="s">
        <v>320</v>
      </c>
      <c r="F193" s="390">
        <v>1</v>
      </c>
      <c r="G193" s="390">
        <v>1000</v>
      </c>
      <c r="H193" s="390">
        <v>1400</v>
      </c>
      <c r="I193" s="390">
        <f t="shared" si="5"/>
        <v>16800</v>
      </c>
      <c r="J193" s="390" t="s">
        <v>606</v>
      </c>
      <c r="K193" s="390">
        <v>1405.9683333333332</v>
      </c>
      <c r="L193" s="390">
        <v>1236.6666666666667</v>
      </c>
    </row>
    <row r="194" spans="1:12" x14ac:dyDescent="0.2">
      <c r="A194" s="412">
        <v>3</v>
      </c>
      <c r="B194" s="412">
        <v>5</v>
      </c>
      <c r="C194" s="385"/>
      <c r="D194" s="421" t="s">
        <v>8</v>
      </c>
      <c r="E194" s="421" t="s">
        <v>501</v>
      </c>
      <c r="F194" s="418">
        <v>1</v>
      </c>
      <c r="G194" s="418">
        <v>1000</v>
      </c>
      <c r="H194" s="418">
        <v>0</v>
      </c>
      <c r="I194" s="418">
        <f t="shared" si="5"/>
        <v>0</v>
      </c>
      <c r="J194" s="418" t="s">
        <v>606</v>
      </c>
      <c r="K194" s="390"/>
      <c r="L194" s="390"/>
    </row>
    <row r="195" spans="1:12" x14ac:dyDescent="0.2">
      <c r="A195" s="412">
        <v>3</v>
      </c>
      <c r="B195" s="412">
        <v>6</v>
      </c>
      <c r="C195" s="385"/>
      <c r="D195" s="386" t="s">
        <v>9</v>
      </c>
      <c r="E195" s="386" t="s">
        <v>317</v>
      </c>
      <c r="F195" s="390">
        <v>1</v>
      </c>
      <c r="G195" s="390">
        <v>900</v>
      </c>
      <c r="H195" s="390">
        <v>1200</v>
      </c>
      <c r="I195" s="390">
        <f t="shared" si="5"/>
        <v>14400</v>
      </c>
      <c r="J195" s="390" t="s">
        <v>606</v>
      </c>
      <c r="K195" s="390">
        <v>1266.6116666666667</v>
      </c>
      <c r="L195" s="390">
        <v>1066.6666666666667</v>
      </c>
    </row>
    <row r="196" spans="1:12" x14ac:dyDescent="0.2">
      <c r="A196" s="412">
        <v>3</v>
      </c>
      <c r="B196" s="412">
        <v>6</v>
      </c>
      <c r="C196" s="400"/>
      <c r="D196" s="422" t="s">
        <v>9</v>
      </c>
      <c r="E196" s="422" t="s">
        <v>501</v>
      </c>
      <c r="F196" s="423">
        <v>1</v>
      </c>
      <c r="G196" s="423">
        <v>900</v>
      </c>
      <c r="H196" s="423">
        <v>0</v>
      </c>
      <c r="I196" s="423">
        <f t="shared" si="5"/>
        <v>0</v>
      </c>
      <c r="J196" s="423" t="s">
        <v>606</v>
      </c>
      <c r="K196" s="390"/>
      <c r="L196" s="390"/>
    </row>
    <row r="197" spans="1:12" x14ac:dyDescent="0.2">
      <c r="A197" s="412">
        <v>3</v>
      </c>
      <c r="B197" s="412">
        <v>6</v>
      </c>
      <c r="C197" s="385"/>
      <c r="D197" s="422" t="s">
        <v>9</v>
      </c>
      <c r="E197" s="422" t="s">
        <v>501</v>
      </c>
      <c r="F197" s="423">
        <v>1</v>
      </c>
      <c r="G197" s="423">
        <v>900</v>
      </c>
      <c r="H197" s="423">
        <v>0</v>
      </c>
      <c r="I197" s="423">
        <f t="shared" si="5"/>
        <v>0</v>
      </c>
      <c r="J197" s="423" t="s">
        <v>606</v>
      </c>
      <c r="K197" s="390"/>
      <c r="L197" s="390"/>
    </row>
    <row r="198" spans="1:12" x14ac:dyDescent="0.2">
      <c r="A198" s="410"/>
      <c r="B198" s="410"/>
      <c r="C198" s="411" t="s">
        <v>53</v>
      </c>
      <c r="D198" s="410" t="s">
        <v>48</v>
      </c>
      <c r="E198" s="410"/>
      <c r="F198" s="410">
        <f>F199+F200+F210+F220+F232</f>
        <v>41</v>
      </c>
      <c r="G198" s="410">
        <f>G199+G200+G210+G220+G232</f>
        <v>41550</v>
      </c>
      <c r="H198" s="410">
        <f>H199+H200+H210+H220+H232</f>
        <v>45400</v>
      </c>
      <c r="I198" s="410">
        <f t="shared" si="5"/>
        <v>544800</v>
      </c>
      <c r="J198" s="410"/>
      <c r="K198" s="390"/>
      <c r="L198" s="390"/>
    </row>
    <row r="199" spans="1:12" x14ac:dyDescent="0.2">
      <c r="A199" s="412">
        <v>1</v>
      </c>
      <c r="B199" s="412">
        <v>1</v>
      </c>
      <c r="C199" s="385"/>
      <c r="D199" s="386" t="s">
        <v>4</v>
      </c>
      <c r="E199" s="386" t="s">
        <v>316</v>
      </c>
      <c r="F199" s="390">
        <v>1</v>
      </c>
      <c r="G199" s="390">
        <v>2150</v>
      </c>
      <c r="H199" s="390">
        <v>5000</v>
      </c>
      <c r="I199" s="390">
        <f t="shared" si="5"/>
        <v>60000</v>
      </c>
      <c r="J199" s="390" t="s">
        <v>606</v>
      </c>
      <c r="K199" s="390">
        <v>4572.916666666667</v>
      </c>
      <c r="L199" s="390">
        <v>4300</v>
      </c>
    </row>
    <row r="200" spans="1:12" x14ac:dyDescent="0.2">
      <c r="A200" s="413"/>
      <c r="B200" s="413"/>
      <c r="C200" s="394">
        <v>1</v>
      </c>
      <c r="D200" s="398" t="s">
        <v>49</v>
      </c>
      <c r="E200" s="398"/>
      <c r="F200" s="393">
        <f>SUBTOTAL(9,F201:F209)</f>
        <v>9</v>
      </c>
      <c r="G200" s="393">
        <f>SUBTOTAL(9,G201:G209)</f>
        <v>8700</v>
      </c>
      <c r="H200" s="393">
        <f>SUBTOTAL(9,H201:H209)</f>
        <v>7400</v>
      </c>
      <c r="I200" s="393">
        <f t="shared" si="5"/>
        <v>88800</v>
      </c>
      <c r="J200" s="393">
        <f>SUBTOTAL(9,J201:J209)</f>
        <v>0</v>
      </c>
      <c r="K200" s="390"/>
      <c r="L200" s="390"/>
    </row>
    <row r="201" spans="1:12" x14ac:dyDescent="0.2">
      <c r="A201" s="412">
        <v>2</v>
      </c>
      <c r="B201" s="412">
        <v>3</v>
      </c>
      <c r="C201" s="385"/>
      <c r="D201" s="386" t="s">
        <v>7</v>
      </c>
      <c r="E201" s="386" t="s">
        <v>315</v>
      </c>
      <c r="F201" s="390">
        <v>1</v>
      </c>
      <c r="G201" s="390">
        <v>1600</v>
      </c>
      <c r="H201" s="390">
        <v>2200</v>
      </c>
      <c r="I201" s="390">
        <f t="shared" si="5"/>
        <v>26400</v>
      </c>
      <c r="J201" s="390" t="s">
        <v>606</v>
      </c>
      <c r="K201" s="390">
        <v>2126.3883333333333</v>
      </c>
      <c r="L201" s="390">
        <v>1883.3333333333333</v>
      </c>
    </row>
    <row r="202" spans="1:12" x14ac:dyDescent="0.2">
      <c r="A202" s="412">
        <v>3</v>
      </c>
      <c r="B202" s="412">
        <v>5</v>
      </c>
      <c r="C202" s="385"/>
      <c r="D202" s="386" t="s">
        <v>8</v>
      </c>
      <c r="E202" s="386" t="s">
        <v>313</v>
      </c>
      <c r="F202" s="390">
        <v>1</v>
      </c>
      <c r="G202" s="390">
        <v>1000</v>
      </c>
      <c r="H202" s="390">
        <v>1400</v>
      </c>
      <c r="I202" s="390">
        <f t="shared" si="5"/>
        <v>16800</v>
      </c>
      <c r="J202" s="390" t="s">
        <v>606</v>
      </c>
      <c r="K202" s="390">
        <v>1368.9308333333331</v>
      </c>
      <c r="L202" s="390">
        <v>1133.3333333333333</v>
      </c>
    </row>
    <row r="203" spans="1:12" x14ac:dyDescent="0.2">
      <c r="A203" s="412">
        <v>3</v>
      </c>
      <c r="B203" s="412">
        <v>5</v>
      </c>
      <c r="C203" s="385"/>
      <c r="D203" s="386" t="s">
        <v>8</v>
      </c>
      <c r="E203" s="386" t="s">
        <v>312</v>
      </c>
      <c r="F203" s="390">
        <v>1</v>
      </c>
      <c r="G203" s="390">
        <v>1000</v>
      </c>
      <c r="H203" s="390">
        <v>1400</v>
      </c>
      <c r="I203" s="390">
        <f t="shared" si="5"/>
        <v>16800</v>
      </c>
      <c r="J203" s="390" t="s">
        <v>606</v>
      </c>
      <c r="K203" s="390">
        <v>1374.2533333333333</v>
      </c>
      <c r="L203" s="390">
        <v>1200</v>
      </c>
    </row>
    <row r="204" spans="1:12" x14ac:dyDescent="0.2">
      <c r="A204" s="412">
        <v>3</v>
      </c>
      <c r="B204" s="412">
        <v>6</v>
      </c>
      <c r="C204" s="385"/>
      <c r="D204" s="386" t="s">
        <v>9</v>
      </c>
      <c r="E204" s="386" t="s">
        <v>311</v>
      </c>
      <c r="F204" s="390">
        <v>1</v>
      </c>
      <c r="G204" s="390">
        <v>900</v>
      </c>
      <c r="H204" s="390">
        <v>1200</v>
      </c>
      <c r="I204" s="390">
        <f t="shared" si="5"/>
        <v>14400</v>
      </c>
      <c r="J204" s="390" t="s">
        <v>606</v>
      </c>
      <c r="K204" s="390">
        <v>1219.9991666666667</v>
      </c>
      <c r="L204" s="390">
        <v>1100</v>
      </c>
    </row>
    <row r="205" spans="1:12" x14ac:dyDescent="0.2">
      <c r="A205" s="412">
        <v>3</v>
      </c>
      <c r="B205" s="412">
        <v>6</v>
      </c>
      <c r="C205" s="385"/>
      <c r="D205" s="386" t="s">
        <v>9</v>
      </c>
      <c r="E205" s="386" t="s">
        <v>310</v>
      </c>
      <c r="F205" s="390">
        <v>1</v>
      </c>
      <c r="G205" s="390">
        <v>900</v>
      </c>
      <c r="H205" s="390">
        <v>1200</v>
      </c>
      <c r="I205" s="390">
        <f t="shared" si="5"/>
        <v>14400</v>
      </c>
      <c r="J205" s="390" t="s">
        <v>606</v>
      </c>
      <c r="K205" s="390">
        <v>1218.75</v>
      </c>
      <c r="L205" s="390">
        <v>1116.6666666666667</v>
      </c>
    </row>
    <row r="206" spans="1:12" x14ac:dyDescent="0.2">
      <c r="A206" s="412">
        <v>3</v>
      </c>
      <c r="B206" s="412">
        <v>6</v>
      </c>
      <c r="C206" s="400"/>
      <c r="D206" s="422" t="s">
        <v>9</v>
      </c>
      <c r="E206" s="422" t="s">
        <v>501</v>
      </c>
      <c r="F206" s="423">
        <v>1</v>
      </c>
      <c r="G206" s="423">
        <v>900</v>
      </c>
      <c r="H206" s="423">
        <v>0</v>
      </c>
      <c r="I206" s="423">
        <f t="shared" si="5"/>
        <v>0</v>
      </c>
      <c r="J206" s="423" t="s">
        <v>606</v>
      </c>
      <c r="K206" s="390"/>
      <c r="L206" s="390"/>
    </row>
    <row r="207" spans="1:12" x14ac:dyDescent="0.2">
      <c r="A207" s="412">
        <v>4</v>
      </c>
      <c r="B207" s="412">
        <v>7</v>
      </c>
      <c r="C207" s="400"/>
      <c r="D207" s="422" t="s">
        <v>10</v>
      </c>
      <c r="E207" s="422" t="s">
        <v>501</v>
      </c>
      <c r="F207" s="423">
        <v>1</v>
      </c>
      <c r="G207" s="423">
        <v>800</v>
      </c>
      <c r="H207" s="423">
        <v>0</v>
      </c>
      <c r="I207" s="423">
        <f t="shared" si="5"/>
        <v>0</v>
      </c>
      <c r="J207" s="423" t="s">
        <v>606</v>
      </c>
      <c r="K207" s="390"/>
      <c r="L207" s="390"/>
    </row>
    <row r="208" spans="1:12" x14ac:dyDescent="0.2">
      <c r="A208" s="412">
        <v>4</v>
      </c>
      <c r="B208" s="412">
        <v>7</v>
      </c>
      <c r="C208" s="400"/>
      <c r="D208" s="422" t="s">
        <v>10</v>
      </c>
      <c r="E208" s="422" t="s">
        <v>501</v>
      </c>
      <c r="F208" s="423">
        <v>1</v>
      </c>
      <c r="G208" s="423">
        <v>800</v>
      </c>
      <c r="H208" s="423">
        <v>0</v>
      </c>
      <c r="I208" s="423">
        <f t="shared" si="5"/>
        <v>0</v>
      </c>
      <c r="J208" s="423" t="s">
        <v>606</v>
      </c>
      <c r="K208" s="390"/>
      <c r="L208" s="390"/>
    </row>
    <row r="209" spans="1:12" x14ac:dyDescent="0.2">
      <c r="A209" s="412">
        <v>4</v>
      </c>
      <c r="B209" s="412">
        <v>7</v>
      </c>
      <c r="C209" s="400"/>
      <c r="D209" s="422" t="s">
        <v>10</v>
      </c>
      <c r="E209" s="422" t="s">
        <v>501</v>
      </c>
      <c r="F209" s="423">
        <v>1</v>
      </c>
      <c r="G209" s="423">
        <v>800</v>
      </c>
      <c r="H209" s="423">
        <v>0</v>
      </c>
      <c r="I209" s="423">
        <f t="shared" si="5"/>
        <v>0</v>
      </c>
      <c r="J209" s="423" t="s">
        <v>606</v>
      </c>
      <c r="K209" s="390"/>
      <c r="L209" s="390"/>
    </row>
    <row r="210" spans="1:12" x14ac:dyDescent="0.2">
      <c r="A210" s="413"/>
      <c r="B210" s="413"/>
      <c r="C210" s="394">
        <v>2</v>
      </c>
      <c r="D210" s="398" t="s">
        <v>50</v>
      </c>
      <c r="E210" s="398"/>
      <c r="F210" s="393">
        <f>SUBTOTAL(9,F211:F219)</f>
        <v>9</v>
      </c>
      <c r="G210" s="393">
        <f>SUBTOTAL(9,G211:G219)</f>
        <v>9100</v>
      </c>
      <c r="H210" s="393">
        <f>SUBTOTAL(9,H211:H219)</f>
        <v>5600</v>
      </c>
      <c r="I210" s="393">
        <f t="shared" si="5"/>
        <v>67200</v>
      </c>
      <c r="J210" s="393">
        <f>SUBTOTAL(9,J211:J219)</f>
        <v>0</v>
      </c>
      <c r="K210" s="390"/>
      <c r="L210" s="390"/>
    </row>
    <row r="211" spans="1:12" x14ac:dyDescent="0.2">
      <c r="A211" s="412">
        <v>2</v>
      </c>
      <c r="B211" s="412">
        <v>3</v>
      </c>
      <c r="C211" s="385"/>
      <c r="D211" s="386" t="s">
        <v>7</v>
      </c>
      <c r="E211" s="386" t="s">
        <v>309</v>
      </c>
      <c r="F211" s="390">
        <v>1</v>
      </c>
      <c r="G211" s="390">
        <v>1600</v>
      </c>
      <c r="H211" s="390">
        <v>2200</v>
      </c>
      <c r="I211" s="390">
        <f t="shared" si="5"/>
        <v>26400</v>
      </c>
      <c r="J211" s="390" t="s">
        <v>606</v>
      </c>
      <c r="K211" s="390">
        <v>2133.7491666666665</v>
      </c>
      <c r="L211" s="390">
        <v>1766.6666666666667</v>
      </c>
    </row>
    <row r="212" spans="1:12" x14ac:dyDescent="0.2">
      <c r="A212" s="412">
        <v>3</v>
      </c>
      <c r="B212" s="412">
        <v>5</v>
      </c>
      <c r="C212" s="385"/>
      <c r="D212" s="386" t="s">
        <v>8</v>
      </c>
      <c r="E212" s="386" t="s">
        <v>307</v>
      </c>
      <c r="F212" s="390">
        <v>1</v>
      </c>
      <c r="G212" s="390">
        <v>1000</v>
      </c>
      <c r="H212" s="390">
        <v>1200</v>
      </c>
      <c r="I212" s="390">
        <f t="shared" si="5"/>
        <v>14400</v>
      </c>
      <c r="J212" s="390" t="s">
        <v>606</v>
      </c>
      <c r="K212" s="390">
        <v>1235.6866666666667</v>
      </c>
      <c r="L212" s="390">
        <v>1000</v>
      </c>
    </row>
    <row r="213" spans="1:12" x14ac:dyDescent="0.2">
      <c r="A213" s="412">
        <v>3</v>
      </c>
      <c r="B213" s="412">
        <v>5</v>
      </c>
      <c r="C213" s="385"/>
      <c r="D213" s="386" t="s">
        <v>8</v>
      </c>
      <c r="E213" s="386" t="s">
        <v>306</v>
      </c>
      <c r="F213" s="390">
        <v>1</v>
      </c>
      <c r="G213" s="390">
        <v>1000</v>
      </c>
      <c r="H213" s="390">
        <v>1200</v>
      </c>
      <c r="I213" s="390">
        <f t="shared" si="5"/>
        <v>14400</v>
      </c>
      <c r="J213" s="390" t="s">
        <v>606</v>
      </c>
      <c r="K213" s="390">
        <v>1187.4983333333334</v>
      </c>
      <c r="L213" s="390">
        <v>954.54666666666662</v>
      </c>
    </row>
    <row r="214" spans="1:12" x14ac:dyDescent="0.2">
      <c r="A214" s="412">
        <v>3</v>
      </c>
      <c r="B214" s="412">
        <v>5</v>
      </c>
      <c r="C214" s="385"/>
      <c r="D214" s="422" t="s">
        <v>8</v>
      </c>
      <c r="E214" s="422" t="s">
        <v>501</v>
      </c>
      <c r="F214" s="423">
        <v>1</v>
      </c>
      <c r="G214" s="423">
        <v>1000</v>
      </c>
      <c r="H214" s="423">
        <v>0</v>
      </c>
      <c r="I214" s="423">
        <f t="shared" ref="I214:I277" si="6">H214*12</f>
        <v>0</v>
      </c>
      <c r="J214" s="423" t="s">
        <v>606</v>
      </c>
      <c r="K214" s="390"/>
      <c r="L214" s="390"/>
    </row>
    <row r="215" spans="1:12" x14ac:dyDescent="0.2">
      <c r="A215" s="412">
        <v>3</v>
      </c>
      <c r="B215" s="412">
        <v>5</v>
      </c>
      <c r="C215" s="385"/>
      <c r="D215" s="422" t="s">
        <v>8</v>
      </c>
      <c r="E215" s="422" t="s">
        <v>501</v>
      </c>
      <c r="F215" s="423">
        <v>1</v>
      </c>
      <c r="G215" s="423">
        <v>1000</v>
      </c>
      <c r="H215" s="423">
        <v>0</v>
      </c>
      <c r="I215" s="423">
        <f t="shared" si="6"/>
        <v>0</v>
      </c>
      <c r="J215" s="423" t="s">
        <v>606</v>
      </c>
      <c r="K215" s="390"/>
      <c r="L215" s="390"/>
    </row>
    <row r="216" spans="1:12" x14ac:dyDescent="0.2">
      <c r="A216" s="412">
        <v>3</v>
      </c>
      <c r="B216" s="412">
        <v>6</v>
      </c>
      <c r="C216" s="385"/>
      <c r="D216" s="386" t="s">
        <v>9</v>
      </c>
      <c r="E216" s="386" t="s">
        <v>305</v>
      </c>
      <c r="F216" s="390">
        <v>1</v>
      </c>
      <c r="G216" s="390">
        <v>900</v>
      </c>
      <c r="H216" s="390">
        <v>1000</v>
      </c>
      <c r="I216" s="390">
        <f t="shared" si="6"/>
        <v>12000</v>
      </c>
      <c r="J216" s="390" t="s">
        <v>606</v>
      </c>
      <c r="K216" s="390">
        <v>1089.5833333333333</v>
      </c>
      <c r="L216" s="390">
        <v>900</v>
      </c>
    </row>
    <row r="217" spans="1:12" x14ac:dyDescent="0.2">
      <c r="A217" s="412">
        <v>3</v>
      </c>
      <c r="B217" s="412">
        <v>6</v>
      </c>
      <c r="C217" s="385"/>
      <c r="D217" s="422" t="s">
        <v>9</v>
      </c>
      <c r="E217" s="422" t="s">
        <v>501</v>
      </c>
      <c r="F217" s="423">
        <v>1</v>
      </c>
      <c r="G217" s="423">
        <v>900</v>
      </c>
      <c r="H217" s="423">
        <v>0</v>
      </c>
      <c r="I217" s="423">
        <f t="shared" si="6"/>
        <v>0</v>
      </c>
      <c r="J217" s="423" t="s">
        <v>606</v>
      </c>
      <c r="K217" s="390"/>
      <c r="L217" s="390"/>
    </row>
    <row r="218" spans="1:12" x14ac:dyDescent="0.2">
      <c r="A218" s="412">
        <v>3</v>
      </c>
      <c r="B218" s="412">
        <v>6</v>
      </c>
      <c r="C218" s="385"/>
      <c r="D218" s="422" t="s">
        <v>9</v>
      </c>
      <c r="E218" s="422" t="s">
        <v>501</v>
      </c>
      <c r="F218" s="423">
        <v>1</v>
      </c>
      <c r="G218" s="423">
        <v>900</v>
      </c>
      <c r="H218" s="423">
        <v>0</v>
      </c>
      <c r="I218" s="423">
        <f t="shared" si="6"/>
        <v>0</v>
      </c>
      <c r="J218" s="423" t="s">
        <v>606</v>
      </c>
      <c r="K218" s="390"/>
      <c r="L218" s="390"/>
    </row>
    <row r="219" spans="1:12" x14ac:dyDescent="0.2">
      <c r="A219" s="412">
        <v>4</v>
      </c>
      <c r="B219" s="412">
        <v>7</v>
      </c>
      <c r="C219" s="385"/>
      <c r="D219" s="422" t="s">
        <v>10</v>
      </c>
      <c r="E219" s="422" t="s">
        <v>501</v>
      </c>
      <c r="F219" s="423">
        <v>1</v>
      </c>
      <c r="G219" s="423">
        <v>800</v>
      </c>
      <c r="H219" s="423">
        <v>0</v>
      </c>
      <c r="I219" s="423">
        <f t="shared" si="6"/>
        <v>0</v>
      </c>
      <c r="J219" s="423" t="s">
        <v>606</v>
      </c>
      <c r="K219" s="390"/>
      <c r="L219" s="390"/>
    </row>
    <row r="220" spans="1:12" ht="25.5" x14ac:dyDescent="0.2">
      <c r="A220" s="413"/>
      <c r="B220" s="413"/>
      <c r="C220" s="394">
        <v>3</v>
      </c>
      <c r="D220" s="398" t="s">
        <v>51</v>
      </c>
      <c r="E220" s="398"/>
      <c r="F220" s="393">
        <f>SUBTOTAL(9,F221:F231)</f>
        <v>11</v>
      </c>
      <c r="G220" s="393">
        <f>SUBTOTAL(9,G221:G231)</f>
        <v>10600</v>
      </c>
      <c r="H220" s="393">
        <f>SUBTOTAL(9,H221:H231)</f>
        <v>12100</v>
      </c>
      <c r="I220" s="393">
        <f t="shared" si="6"/>
        <v>145200</v>
      </c>
      <c r="J220" s="390"/>
      <c r="K220" s="390"/>
      <c r="L220" s="390"/>
    </row>
    <row r="221" spans="1:12" x14ac:dyDescent="0.2">
      <c r="A221" s="412">
        <v>2</v>
      </c>
      <c r="B221" s="412">
        <v>3</v>
      </c>
      <c r="C221" s="385"/>
      <c r="D221" s="386" t="s">
        <v>7</v>
      </c>
      <c r="E221" s="386" t="s">
        <v>304</v>
      </c>
      <c r="F221" s="390">
        <v>1</v>
      </c>
      <c r="G221" s="390">
        <v>1600</v>
      </c>
      <c r="H221" s="390">
        <v>2200</v>
      </c>
      <c r="I221" s="390">
        <f t="shared" si="6"/>
        <v>26400</v>
      </c>
      <c r="J221" s="390" t="s">
        <v>606</v>
      </c>
      <c r="K221" s="390">
        <v>2218.75</v>
      </c>
      <c r="L221" s="390">
        <v>2150</v>
      </c>
    </row>
    <row r="222" spans="1:12" x14ac:dyDescent="0.2">
      <c r="A222" s="412">
        <v>3</v>
      </c>
      <c r="B222" s="412">
        <v>5</v>
      </c>
      <c r="C222" s="385"/>
      <c r="D222" s="386" t="s">
        <v>8</v>
      </c>
      <c r="E222" s="386" t="s">
        <v>302</v>
      </c>
      <c r="F222" s="390">
        <v>1</v>
      </c>
      <c r="G222" s="390">
        <v>1000</v>
      </c>
      <c r="H222" s="390">
        <v>1400</v>
      </c>
      <c r="I222" s="390">
        <f t="shared" si="6"/>
        <v>16800</v>
      </c>
      <c r="J222" s="390" t="s">
        <v>606</v>
      </c>
      <c r="K222" s="390">
        <v>1419.6558333333332</v>
      </c>
      <c r="L222" s="390">
        <v>1250</v>
      </c>
    </row>
    <row r="223" spans="1:12" x14ac:dyDescent="0.2">
      <c r="A223" s="412">
        <v>3</v>
      </c>
      <c r="B223" s="412">
        <v>5</v>
      </c>
      <c r="C223" s="385"/>
      <c r="D223" s="386" t="s">
        <v>8</v>
      </c>
      <c r="E223" s="386" t="s">
        <v>301</v>
      </c>
      <c r="F223" s="390">
        <v>1</v>
      </c>
      <c r="G223" s="390">
        <v>1000</v>
      </c>
      <c r="H223" s="390">
        <v>1200</v>
      </c>
      <c r="I223" s="390">
        <f t="shared" si="6"/>
        <v>14400</v>
      </c>
      <c r="J223" s="390" t="s">
        <v>606</v>
      </c>
      <c r="K223" s="390">
        <v>1177.0816666666667</v>
      </c>
      <c r="L223" s="390">
        <v>999.99666666666656</v>
      </c>
    </row>
    <row r="224" spans="1:12" x14ac:dyDescent="0.2">
      <c r="A224" s="412">
        <v>3</v>
      </c>
      <c r="B224" s="412">
        <v>5</v>
      </c>
      <c r="C224" s="385"/>
      <c r="D224" s="386" t="s">
        <v>8</v>
      </c>
      <c r="E224" s="386" t="s">
        <v>300</v>
      </c>
      <c r="F224" s="390">
        <v>1</v>
      </c>
      <c r="G224" s="390">
        <v>1000</v>
      </c>
      <c r="H224" s="390">
        <v>1400</v>
      </c>
      <c r="I224" s="390">
        <f t="shared" si="6"/>
        <v>16800</v>
      </c>
      <c r="J224" s="390" t="s">
        <v>606</v>
      </c>
      <c r="K224" s="390">
        <v>1334.5833333333333</v>
      </c>
      <c r="L224" s="390">
        <v>1150</v>
      </c>
    </row>
    <row r="225" spans="1:12" x14ac:dyDescent="0.2">
      <c r="A225" s="412">
        <v>3</v>
      </c>
      <c r="B225" s="412">
        <v>5</v>
      </c>
      <c r="C225" s="385"/>
      <c r="D225" s="386" t="s">
        <v>8</v>
      </c>
      <c r="E225" s="386" t="s">
        <v>299</v>
      </c>
      <c r="F225" s="390">
        <v>1</v>
      </c>
      <c r="G225" s="390">
        <v>1000</v>
      </c>
      <c r="H225" s="390">
        <v>1400</v>
      </c>
      <c r="I225" s="390">
        <f t="shared" si="6"/>
        <v>16800</v>
      </c>
      <c r="J225" s="390" t="s">
        <v>606</v>
      </c>
      <c r="K225" s="390">
        <v>1424.3558333333333</v>
      </c>
      <c r="L225" s="390">
        <v>1250</v>
      </c>
    </row>
    <row r="226" spans="1:12" x14ac:dyDescent="0.2">
      <c r="A226" s="412">
        <v>3</v>
      </c>
      <c r="B226" s="412">
        <v>6</v>
      </c>
      <c r="C226" s="385"/>
      <c r="D226" s="386" t="s">
        <v>9</v>
      </c>
      <c r="E226" s="386" t="s">
        <v>298</v>
      </c>
      <c r="F226" s="390">
        <v>1</v>
      </c>
      <c r="G226" s="390">
        <v>900</v>
      </c>
      <c r="H226" s="390">
        <v>1200</v>
      </c>
      <c r="I226" s="390">
        <f t="shared" si="6"/>
        <v>14400</v>
      </c>
      <c r="J226" s="390" t="s">
        <v>606</v>
      </c>
      <c r="K226" s="390">
        <v>1135.4166666666667</v>
      </c>
      <c r="L226" s="390">
        <v>1050</v>
      </c>
    </row>
    <row r="227" spans="1:12" x14ac:dyDescent="0.2">
      <c r="A227" s="412">
        <v>3</v>
      </c>
      <c r="B227" s="412">
        <v>6</v>
      </c>
      <c r="C227" s="385"/>
      <c r="D227" s="421" t="s">
        <v>9</v>
      </c>
      <c r="E227" s="421" t="s">
        <v>501</v>
      </c>
      <c r="F227" s="418">
        <v>1</v>
      </c>
      <c r="G227" s="418">
        <v>900</v>
      </c>
      <c r="H227" s="418">
        <v>0</v>
      </c>
      <c r="I227" s="418">
        <f t="shared" si="6"/>
        <v>0</v>
      </c>
      <c r="J227" s="418" t="s">
        <v>606</v>
      </c>
      <c r="K227" s="390"/>
      <c r="L227" s="390"/>
    </row>
    <row r="228" spans="1:12" x14ac:dyDescent="0.2">
      <c r="A228" s="412">
        <v>4</v>
      </c>
      <c r="B228" s="412">
        <v>7</v>
      </c>
      <c r="C228" s="385"/>
      <c r="D228" s="386" t="s">
        <v>10</v>
      </c>
      <c r="E228" s="386" t="s">
        <v>297</v>
      </c>
      <c r="F228" s="390">
        <v>1</v>
      </c>
      <c r="G228" s="390">
        <v>800</v>
      </c>
      <c r="H228" s="390">
        <v>1000</v>
      </c>
      <c r="I228" s="390">
        <f t="shared" si="6"/>
        <v>12000</v>
      </c>
      <c r="J228" s="390" t="s">
        <v>606</v>
      </c>
      <c r="K228" s="390">
        <v>1064.5833333333333</v>
      </c>
      <c r="L228" s="390">
        <v>883.33333333333337</v>
      </c>
    </row>
    <row r="229" spans="1:12" x14ac:dyDescent="0.2">
      <c r="A229" s="412">
        <v>4</v>
      </c>
      <c r="B229" s="412">
        <v>7</v>
      </c>
      <c r="C229" s="385"/>
      <c r="D229" s="386" t="s">
        <v>10</v>
      </c>
      <c r="E229" s="430" t="s">
        <v>296</v>
      </c>
      <c r="F229" s="390">
        <v>1</v>
      </c>
      <c r="G229" s="390">
        <v>800</v>
      </c>
      <c r="H229" s="390">
        <v>1300</v>
      </c>
      <c r="I229" s="390">
        <f t="shared" si="6"/>
        <v>15600</v>
      </c>
      <c r="J229" s="390" t="s">
        <v>606</v>
      </c>
      <c r="K229" s="390">
        <v>1077.0816666666667</v>
      </c>
      <c r="L229" s="390">
        <v>950</v>
      </c>
    </row>
    <row r="230" spans="1:12" x14ac:dyDescent="0.2">
      <c r="A230" s="412">
        <v>4</v>
      </c>
      <c r="B230" s="412">
        <v>7</v>
      </c>
      <c r="C230" s="385"/>
      <c r="D230" s="386" t="s">
        <v>10</v>
      </c>
      <c r="E230" s="386" t="s">
        <v>295</v>
      </c>
      <c r="F230" s="390">
        <v>1</v>
      </c>
      <c r="G230" s="390">
        <v>800</v>
      </c>
      <c r="H230" s="390">
        <v>1000</v>
      </c>
      <c r="I230" s="390">
        <f t="shared" si="6"/>
        <v>12000</v>
      </c>
      <c r="J230" s="390" t="s">
        <v>606</v>
      </c>
      <c r="K230" s="390">
        <v>970.83249999999998</v>
      </c>
      <c r="L230" s="390">
        <v>800</v>
      </c>
    </row>
    <row r="231" spans="1:12" x14ac:dyDescent="0.2">
      <c r="A231" s="412">
        <v>4</v>
      </c>
      <c r="B231" s="412">
        <v>7</v>
      </c>
      <c r="C231" s="385"/>
      <c r="D231" s="421" t="s">
        <v>10</v>
      </c>
      <c r="E231" s="421" t="s">
        <v>501</v>
      </c>
      <c r="F231" s="418">
        <v>1</v>
      </c>
      <c r="G231" s="418">
        <v>800</v>
      </c>
      <c r="H231" s="418">
        <v>0</v>
      </c>
      <c r="I231" s="418">
        <f t="shared" si="6"/>
        <v>0</v>
      </c>
      <c r="J231" s="418" t="s">
        <v>606</v>
      </c>
      <c r="K231" s="390"/>
      <c r="L231" s="390"/>
    </row>
    <row r="232" spans="1:12" x14ac:dyDescent="0.2">
      <c r="A232" s="413"/>
      <c r="B232" s="413"/>
      <c r="C232" s="394">
        <v>4</v>
      </c>
      <c r="D232" s="398" t="s">
        <v>52</v>
      </c>
      <c r="E232" s="398"/>
      <c r="F232" s="393">
        <f>SUBTOTAL(9,F233:F243)</f>
        <v>11</v>
      </c>
      <c r="G232" s="393">
        <f>SUBTOTAL(9,G233:G243)</f>
        <v>11000</v>
      </c>
      <c r="H232" s="393">
        <f>SUBTOTAL(9,H233:H243)</f>
        <v>15300</v>
      </c>
      <c r="I232" s="393">
        <f t="shared" si="6"/>
        <v>183600</v>
      </c>
      <c r="J232" s="390"/>
      <c r="K232" s="390"/>
      <c r="L232" s="390"/>
    </row>
    <row r="233" spans="1:12" x14ac:dyDescent="0.2">
      <c r="A233" s="412">
        <v>2</v>
      </c>
      <c r="B233" s="412">
        <v>3</v>
      </c>
      <c r="C233" s="385"/>
      <c r="D233" s="386" t="s">
        <v>7</v>
      </c>
      <c r="E233" s="386" t="s">
        <v>294</v>
      </c>
      <c r="F233" s="390">
        <v>1</v>
      </c>
      <c r="G233" s="390">
        <v>1600</v>
      </c>
      <c r="H233" s="390">
        <v>3500</v>
      </c>
      <c r="I233" s="390">
        <f t="shared" si="6"/>
        <v>42000</v>
      </c>
      <c r="J233" s="390" t="s">
        <v>606</v>
      </c>
      <c r="K233" s="390">
        <v>3488.8866666666668</v>
      </c>
      <c r="L233" s="390">
        <v>3227.5</v>
      </c>
    </row>
    <row r="234" spans="1:12" x14ac:dyDescent="0.2">
      <c r="A234" s="412">
        <v>3</v>
      </c>
      <c r="B234" s="412">
        <v>5</v>
      </c>
      <c r="C234" s="385"/>
      <c r="D234" s="386" t="s">
        <v>8</v>
      </c>
      <c r="E234" s="386" t="s">
        <v>292</v>
      </c>
      <c r="F234" s="390">
        <v>1</v>
      </c>
      <c r="G234" s="390">
        <v>1000</v>
      </c>
      <c r="H234" s="390">
        <v>1600</v>
      </c>
      <c r="I234" s="390">
        <f t="shared" si="6"/>
        <v>19200</v>
      </c>
      <c r="J234" s="390" t="s">
        <v>606</v>
      </c>
      <c r="K234" s="390">
        <v>1551.155</v>
      </c>
      <c r="L234" s="390">
        <v>1302.8566666666666</v>
      </c>
    </row>
    <row r="235" spans="1:12" x14ac:dyDescent="0.2">
      <c r="A235" s="412">
        <v>3</v>
      </c>
      <c r="B235" s="412">
        <v>5</v>
      </c>
      <c r="C235" s="385"/>
      <c r="D235" s="386" t="s">
        <v>8</v>
      </c>
      <c r="E235" s="386" t="s">
        <v>291</v>
      </c>
      <c r="F235" s="390">
        <v>1</v>
      </c>
      <c r="G235" s="390">
        <v>1000</v>
      </c>
      <c r="H235" s="390">
        <v>1200</v>
      </c>
      <c r="I235" s="390">
        <f t="shared" si="6"/>
        <v>14400</v>
      </c>
      <c r="J235" s="390" t="s">
        <v>606</v>
      </c>
      <c r="K235" s="390">
        <v>1250</v>
      </c>
      <c r="L235" s="390">
        <v>1033.3333333333333</v>
      </c>
    </row>
    <row r="236" spans="1:12" x14ac:dyDescent="0.2">
      <c r="A236" s="412">
        <v>3</v>
      </c>
      <c r="B236" s="412">
        <v>5</v>
      </c>
      <c r="C236" s="385"/>
      <c r="D236" s="386" t="s">
        <v>8</v>
      </c>
      <c r="E236" s="386" t="s">
        <v>290</v>
      </c>
      <c r="F236" s="390">
        <v>1</v>
      </c>
      <c r="G236" s="390">
        <v>1000</v>
      </c>
      <c r="H236" s="390">
        <v>1300</v>
      </c>
      <c r="I236" s="390">
        <f t="shared" si="6"/>
        <v>15600</v>
      </c>
      <c r="J236" s="390" t="s">
        <v>606</v>
      </c>
      <c r="K236" s="390">
        <v>1342.0833333333333</v>
      </c>
      <c r="L236" s="390">
        <v>1075</v>
      </c>
    </row>
    <row r="237" spans="1:12" x14ac:dyDescent="0.2">
      <c r="A237" s="412">
        <v>3</v>
      </c>
      <c r="B237" s="412">
        <v>5</v>
      </c>
      <c r="C237" s="385"/>
      <c r="D237" s="386" t="s">
        <v>8</v>
      </c>
      <c r="E237" s="386" t="s">
        <v>289</v>
      </c>
      <c r="F237" s="390">
        <v>1</v>
      </c>
      <c r="G237" s="390">
        <v>1000</v>
      </c>
      <c r="H237" s="390">
        <v>1300</v>
      </c>
      <c r="I237" s="390">
        <f t="shared" si="6"/>
        <v>15600</v>
      </c>
      <c r="J237" s="390" t="s">
        <v>606</v>
      </c>
      <c r="K237" s="390">
        <v>1315.4166666666667</v>
      </c>
      <c r="L237" s="390">
        <v>1033.3333333333333</v>
      </c>
    </row>
    <row r="238" spans="1:12" x14ac:dyDescent="0.2">
      <c r="A238" s="412">
        <v>3</v>
      </c>
      <c r="B238" s="412">
        <v>5</v>
      </c>
      <c r="C238" s="385"/>
      <c r="D238" s="386" t="s">
        <v>8</v>
      </c>
      <c r="E238" s="386" t="s">
        <v>796</v>
      </c>
      <c r="F238" s="390">
        <v>1</v>
      </c>
      <c r="G238" s="390">
        <v>1000</v>
      </c>
      <c r="H238" s="390">
        <v>1000</v>
      </c>
      <c r="I238" s="390">
        <f t="shared" si="6"/>
        <v>12000</v>
      </c>
      <c r="J238" s="390" t="s">
        <v>606</v>
      </c>
      <c r="K238" s="390">
        <v>385.41666666666669</v>
      </c>
      <c r="L238" s="390">
        <v>1000</v>
      </c>
    </row>
    <row r="239" spans="1:12" x14ac:dyDescent="0.2">
      <c r="A239" s="412">
        <v>3</v>
      </c>
      <c r="B239" s="412">
        <v>5</v>
      </c>
      <c r="C239" s="385"/>
      <c r="D239" s="386" t="s">
        <v>8</v>
      </c>
      <c r="E239" s="386" t="s">
        <v>286</v>
      </c>
      <c r="F239" s="390">
        <v>1</v>
      </c>
      <c r="G239" s="390">
        <v>1000</v>
      </c>
      <c r="H239" s="390">
        <v>1200</v>
      </c>
      <c r="I239" s="390">
        <f t="shared" si="6"/>
        <v>14400</v>
      </c>
      <c r="J239" s="390" t="s">
        <v>606</v>
      </c>
      <c r="K239" s="390">
        <v>1173.115</v>
      </c>
      <c r="L239" s="390">
        <v>1000</v>
      </c>
    </row>
    <row r="240" spans="1:12" x14ac:dyDescent="0.2">
      <c r="A240" s="412">
        <v>3</v>
      </c>
      <c r="B240" s="412">
        <v>6</v>
      </c>
      <c r="C240" s="385"/>
      <c r="D240" s="386" t="s">
        <v>9</v>
      </c>
      <c r="E240" s="386" t="s">
        <v>285</v>
      </c>
      <c r="F240" s="390">
        <v>1</v>
      </c>
      <c r="G240" s="390">
        <v>900</v>
      </c>
      <c r="H240" s="390">
        <v>1200</v>
      </c>
      <c r="I240" s="390">
        <f t="shared" si="6"/>
        <v>14400</v>
      </c>
      <c r="J240" s="390" t="s">
        <v>606</v>
      </c>
      <c r="K240" s="390">
        <v>1265.8333333333333</v>
      </c>
      <c r="L240" s="390">
        <v>1100</v>
      </c>
    </row>
    <row r="241" spans="1:12" x14ac:dyDescent="0.2">
      <c r="A241" s="412">
        <v>3</v>
      </c>
      <c r="B241" s="412">
        <v>6</v>
      </c>
      <c r="C241" s="385"/>
      <c r="D241" s="386" t="s">
        <v>9</v>
      </c>
      <c r="E241" s="386" t="s">
        <v>284</v>
      </c>
      <c r="F241" s="390">
        <v>1</v>
      </c>
      <c r="G241" s="390">
        <v>900</v>
      </c>
      <c r="H241" s="390">
        <v>1000</v>
      </c>
      <c r="I241" s="390">
        <f t="shared" si="6"/>
        <v>12000</v>
      </c>
      <c r="J241" s="390" t="s">
        <v>606</v>
      </c>
      <c r="K241" s="390">
        <v>512.5</v>
      </c>
      <c r="L241" s="390">
        <v>966.66666666666663</v>
      </c>
    </row>
    <row r="242" spans="1:12" x14ac:dyDescent="0.2">
      <c r="A242" s="412">
        <v>4</v>
      </c>
      <c r="B242" s="412">
        <v>7</v>
      </c>
      <c r="C242" s="385"/>
      <c r="D242" s="386" t="s">
        <v>10</v>
      </c>
      <c r="E242" s="386" t="s">
        <v>283</v>
      </c>
      <c r="F242" s="390">
        <v>1</v>
      </c>
      <c r="G242" s="390">
        <v>800</v>
      </c>
      <c r="H242" s="390">
        <v>1000</v>
      </c>
      <c r="I242" s="390">
        <f t="shared" si="6"/>
        <v>12000</v>
      </c>
      <c r="J242" s="390" t="s">
        <v>606</v>
      </c>
      <c r="K242" s="390">
        <v>981.24916666666684</v>
      </c>
      <c r="L242" s="390">
        <v>800</v>
      </c>
    </row>
    <row r="243" spans="1:12" x14ac:dyDescent="0.2">
      <c r="A243" s="412">
        <v>4</v>
      </c>
      <c r="B243" s="412">
        <v>7</v>
      </c>
      <c r="C243" s="385"/>
      <c r="D243" s="386" t="s">
        <v>10</v>
      </c>
      <c r="E243" s="386" t="s">
        <v>282</v>
      </c>
      <c r="F243" s="390">
        <v>1</v>
      </c>
      <c r="G243" s="390">
        <v>800</v>
      </c>
      <c r="H243" s="390">
        <v>1000</v>
      </c>
      <c r="I243" s="390">
        <f t="shared" si="6"/>
        <v>12000</v>
      </c>
      <c r="J243" s="390" t="s">
        <v>606</v>
      </c>
      <c r="K243" s="390">
        <v>920.84833333333336</v>
      </c>
      <c r="L243" s="390">
        <v>833.33333333333337</v>
      </c>
    </row>
    <row r="244" spans="1:12" ht="31.5" customHeight="1" x14ac:dyDescent="0.2">
      <c r="A244" s="410"/>
      <c r="B244" s="410"/>
      <c r="C244" s="411" t="s">
        <v>57</v>
      </c>
      <c r="D244" s="410" t="s">
        <v>54</v>
      </c>
      <c r="E244" s="410"/>
      <c r="F244" s="410">
        <f>F245+F246+F247+F254+F259</f>
        <v>17</v>
      </c>
      <c r="G244" s="410">
        <f>G245+G246+G247+G254+G259</f>
        <v>20100</v>
      </c>
      <c r="H244" s="410">
        <f>H245+H246+H247+H254+H259</f>
        <v>25400</v>
      </c>
      <c r="I244" s="410">
        <f t="shared" si="6"/>
        <v>304800</v>
      </c>
      <c r="J244" s="410"/>
      <c r="K244" s="390"/>
      <c r="L244" s="390"/>
    </row>
    <row r="245" spans="1:12" x14ac:dyDescent="0.2">
      <c r="A245" s="412">
        <v>1</v>
      </c>
      <c r="B245" s="412">
        <v>1</v>
      </c>
      <c r="C245" s="385"/>
      <c r="D245" s="386" t="s">
        <v>4</v>
      </c>
      <c r="E245" s="386" t="s">
        <v>281</v>
      </c>
      <c r="F245" s="390">
        <v>1</v>
      </c>
      <c r="G245" s="390">
        <v>2150</v>
      </c>
      <c r="H245" s="390">
        <v>5000</v>
      </c>
      <c r="I245" s="390">
        <f t="shared" si="6"/>
        <v>60000</v>
      </c>
      <c r="J245" s="390" t="s">
        <v>606</v>
      </c>
      <c r="K245" s="390">
        <v>4562.5</v>
      </c>
      <c r="L245" s="390">
        <v>4300</v>
      </c>
    </row>
    <row r="246" spans="1:12" x14ac:dyDescent="0.2">
      <c r="A246" s="412">
        <v>2</v>
      </c>
      <c r="B246" s="412">
        <v>2</v>
      </c>
      <c r="C246" s="400"/>
      <c r="D246" s="401" t="s">
        <v>5</v>
      </c>
      <c r="E246" s="401" t="s">
        <v>690</v>
      </c>
      <c r="F246" s="402">
        <v>1</v>
      </c>
      <c r="G246" s="402">
        <v>1850</v>
      </c>
      <c r="H246" s="402">
        <v>4000</v>
      </c>
      <c r="I246" s="402">
        <f t="shared" si="6"/>
        <v>48000</v>
      </c>
      <c r="J246" s="390" t="s">
        <v>606</v>
      </c>
      <c r="K246" s="390">
        <v>3948.001666666667</v>
      </c>
      <c r="L246" s="390">
        <v>3747.6200000000003</v>
      </c>
    </row>
    <row r="247" spans="1:12" ht="25.5" x14ac:dyDescent="0.2">
      <c r="A247" s="413"/>
      <c r="B247" s="413"/>
      <c r="C247" s="394">
        <v>1</v>
      </c>
      <c r="D247" s="398" t="s">
        <v>55</v>
      </c>
      <c r="E247" s="398"/>
      <c r="F247" s="393">
        <f>SUM(F248:F253)</f>
        <v>6</v>
      </c>
      <c r="G247" s="393">
        <f>SUM(G248:G253)</f>
        <v>6200</v>
      </c>
      <c r="H247" s="393">
        <f>SUM(H248:H253)</f>
        <v>7500</v>
      </c>
      <c r="I247" s="393">
        <f t="shared" si="6"/>
        <v>90000</v>
      </c>
      <c r="J247" s="390"/>
      <c r="K247" s="390"/>
      <c r="L247" s="390"/>
    </row>
    <row r="248" spans="1:12" x14ac:dyDescent="0.2">
      <c r="A248" s="412">
        <v>2</v>
      </c>
      <c r="B248" s="412">
        <v>3</v>
      </c>
      <c r="C248" s="385"/>
      <c r="D248" s="386" t="s">
        <v>7</v>
      </c>
      <c r="E248" s="386" t="s">
        <v>687</v>
      </c>
      <c r="F248" s="390">
        <v>1</v>
      </c>
      <c r="G248" s="390">
        <v>1600</v>
      </c>
      <c r="H248" s="390">
        <v>2200</v>
      </c>
      <c r="I248" s="390">
        <f t="shared" si="6"/>
        <v>26400</v>
      </c>
      <c r="J248" s="390" t="s">
        <v>606</v>
      </c>
      <c r="K248" s="390">
        <v>2000.7033333333336</v>
      </c>
      <c r="L248" s="390">
        <v>2100</v>
      </c>
    </row>
    <row r="249" spans="1:12" x14ac:dyDescent="0.2">
      <c r="A249" s="412">
        <v>3</v>
      </c>
      <c r="B249" s="412">
        <v>5</v>
      </c>
      <c r="C249" s="385"/>
      <c r="D249" s="386" t="s">
        <v>8</v>
      </c>
      <c r="E249" s="386" t="s">
        <v>274</v>
      </c>
      <c r="F249" s="390">
        <v>1</v>
      </c>
      <c r="G249" s="390">
        <v>1000</v>
      </c>
      <c r="H249" s="390">
        <v>1600</v>
      </c>
      <c r="I249" s="390">
        <f t="shared" si="6"/>
        <v>19200</v>
      </c>
      <c r="J249" s="390" t="s">
        <v>606</v>
      </c>
      <c r="K249" s="390">
        <v>1543.7491666666665</v>
      </c>
      <c r="L249" s="390">
        <v>1400</v>
      </c>
    </row>
    <row r="250" spans="1:12" x14ac:dyDescent="0.2">
      <c r="A250" s="412">
        <v>3</v>
      </c>
      <c r="B250" s="412">
        <v>5</v>
      </c>
      <c r="C250" s="385"/>
      <c r="D250" s="421" t="s">
        <v>8</v>
      </c>
      <c r="E250" s="421" t="s">
        <v>501</v>
      </c>
      <c r="F250" s="418">
        <v>1</v>
      </c>
      <c r="G250" s="418">
        <v>1000</v>
      </c>
      <c r="H250" s="418">
        <v>0</v>
      </c>
      <c r="I250" s="418">
        <f t="shared" si="6"/>
        <v>0</v>
      </c>
      <c r="J250" s="418" t="s">
        <v>606</v>
      </c>
      <c r="K250" s="390"/>
      <c r="L250" s="390"/>
    </row>
    <row r="251" spans="1:12" x14ac:dyDescent="0.2">
      <c r="A251" s="412">
        <v>3</v>
      </c>
      <c r="B251" s="412">
        <v>6</v>
      </c>
      <c r="C251" s="385"/>
      <c r="D251" s="386" t="s">
        <v>9</v>
      </c>
      <c r="E251" s="386" t="s">
        <v>275</v>
      </c>
      <c r="F251" s="390">
        <v>1</v>
      </c>
      <c r="G251" s="390">
        <v>900</v>
      </c>
      <c r="H251" s="390">
        <v>1200</v>
      </c>
      <c r="I251" s="390">
        <f t="shared" si="6"/>
        <v>14400</v>
      </c>
      <c r="J251" s="390" t="s">
        <v>606</v>
      </c>
      <c r="K251" s="390">
        <v>1158.3333333333333</v>
      </c>
      <c r="L251" s="390">
        <v>900</v>
      </c>
    </row>
    <row r="252" spans="1:12" x14ac:dyDescent="0.2">
      <c r="A252" s="412">
        <v>3</v>
      </c>
      <c r="B252" s="412">
        <v>6</v>
      </c>
      <c r="C252" s="385"/>
      <c r="D252" s="386" t="s">
        <v>9</v>
      </c>
      <c r="E252" s="386" t="s">
        <v>273</v>
      </c>
      <c r="F252" s="390">
        <v>1</v>
      </c>
      <c r="G252" s="390">
        <v>900</v>
      </c>
      <c r="H252" s="390">
        <v>1200</v>
      </c>
      <c r="I252" s="390">
        <f t="shared" si="6"/>
        <v>14400</v>
      </c>
      <c r="J252" s="390" t="s">
        <v>606</v>
      </c>
      <c r="K252" s="390">
        <v>1100</v>
      </c>
      <c r="L252" s="390">
        <v>799.99666666666656</v>
      </c>
    </row>
    <row r="253" spans="1:12" x14ac:dyDescent="0.2">
      <c r="A253" s="412">
        <v>4</v>
      </c>
      <c r="B253" s="412">
        <v>7</v>
      </c>
      <c r="C253" s="385"/>
      <c r="D253" s="386" t="s">
        <v>10</v>
      </c>
      <c r="E253" s="386" t="s">
        <v>278</v>
      </c>
      <c r="F253" s="390">
        <v>1</v>
      </c>
      <c r="G253" s="390">
        <v>800</v>
      </c>
      <c r="H253" s="390">
        <v>1300</v>
      </c>
      <c r="I253" s="390">
        <f t="shared" si="6"/>
        <v>15600</v>
      </c>
      <c r="J253" s="390" t="s">
        <v>606</v>
      </c>
      <c r="K253" s="390">
        <v>1214.2857142857142</v>
      </c>
      <c r="L253" s="390">
        <v>965</v>
      </c>
    </row>
    <row r="254" spans="1:12" ht="25.5" x14ac:dyDescent="0.2">
      <c r="A254" s="413"/>
      <c r="B254" s="413"/>
      <c r="C254" s="394">
        <v>2</v>
      </c>
      <c r="D254" s="398" t="s">
        <v>56</v>
      </c>
      <c r="E254" s="398"/>
      <c r="F254" s="393">
        <f>SUM(F255:F258)</f>
        <v>4</v>
      </c>
      <c r="G254" s="393">
        <f>SUM(G255:G258)</f>
        <v>4300</v>
      </c>
      <c r="H254" s="393">
        <f>SUM(H255:H258)</f>
        <v>5300</v>
      </c>
      <c r="I254" s="393">
        <f t="shared" si="6"/>
        <v>63600</v>
      </c>
      <c r="J254" s="390"/>
      <c r="K254" s="390"/>
      <c r="L254" s="390"/>
    </row>
    <row r="255" spans="1:12" x14ac:dyDescent="0.2">
      <c r="A255" s="412">
        <v>2</v>
      </c>
      <c r="B255" s="412">
        <v>3</v>
      </c>
      <c r="C255" s="456"/>
      <c r="D255" s="453" t="s">
        <v>7</v>
      </c>
      <c r="E255" s="453" t="s">
        <v>501</v>
      </c>
      <c r="F255" s="450">
        <v>1</v>
      </c>
      <c r="G255" s="450">
        <v>1600</v>
      </c>
      <c r="H255" s="450">
        <v>2500</v>
      </c>
      <c r="I255" s="450">
        <f t="shared" si="6"/>
        <v>30000</v>
      </c>
      <c r="J255" s="450" t="s">
        <v>606</v>
      </c>
      <c r="K255" s="455"/>
      <c r="L255" s="455"/>
    </row>
    <row r="256" spans="1:12" x14ac:dyDescent="0.2">
      <c r="A256" s="412">
        <v>3</v>
      </c>
      <c r="B256" s="412">
        <v>5</v>
      </c>
      <c r="C256" s="456"/>
      <c r="D256" s="453" t="s">
        <v>8</v>
      </c>
      <c r="E256" s="453" t="s">
        <v>501</v>
      </c>
      <c r="F256" s="450">
        <v>1</v>
      </c>
      <c r="G256" s="450">
        <v>1000</v>
      </c>
      <c r="H256" s="450">
        <v>1400</v>
      </c>
      <c r="I256" s="450">
        <f t="shared" si="6"/>
        <v>16800</v>
      </c>
      <c r="J256" s="450" t="s">
        <v>606</v>
      </c>
      <c r="K256" s="455"/>
      <c r="L256" s="455"/>
    </row>
    <row r="257" spans="1:12" x14ac:dyDescent="0.2">
      <c r="A257" s="412">
        <v>3</v>
      </c>
      <c r="B257" s="412">
        <v>6</v>
      </c>
      <c r="C257" s="385"/>
      <c r="D257" s="386" t="s">
        <v>9</v>
      </c>
      <c r="E257" s="386" t="s">
        <v>270</v>
      </c>
      <c r="F257" s="390">
        <v>1</v>
      </c>
      <c r="G257" s="390">
        <v>900</v>
      </c>
      <c r="H257" s="390">
        <v>1400</v>
      </c>
      <c r="I257" s="390">
        <f t="shared" si="6"/>
        <v>16800</v>
      </c>
      <c r="J257" s="390" t="s">
        <v>606</v>
      </c>
      <c r="K257" s="390">
        <v>1100</v>
      </c>
      <c r="L257" s="390">
        <v>1333.3333333333333</v>
      </c>
    </row>
    <row r="258" spans="1:12" x14ac:dyDescent="0.2">
      <c r="A258" s="412">
        <v>4</v>
      </c>
      <c r="B258" s="412">
        <v>7</v>
      </c>
      <c r="C258" s="385"/>
      <c r="D258" s="421" t="s">
        <v>10</v>
      </c>
      <c r="E258" s="421" t="s">
        <v>501</v>
      </c>
      <c r="F258" s="418">
        <v>1</v>
      </c>
      <c r="G258" s="418">
        <v>800</v>
      </c>
      <c r="H258" s="418">
        <v>0</v>
      </c>
      <c r="I258" s="418">
        <f t="shared" si="6"/>
        <v>0</v>
      </c>
      <c r="J258" s="418" t="s">
        <v>606</v>
      </c>
      <c r="K258" s="390"/>
      <c r="L258" s="390"/>
    </row>
    <row r="259" spans="1:12" ht="38.25" x14ac:dyDescent="0.2">
      <c r="A259" s="413"/>
      <c r="B259" s="413"/>
      <c r="C259" s="394">
        <v>3</v>
      </c>
      <c r="D259" s="398" t="s">
        <v>71</v>
      </c>
      <c r="E259" s="398"/>
      <c r="F259" s="393">
        <f>SUM(F260:F264)</f>
        <v>5</v>
      </c>
      <c r="G259" s="393">
        <f>SUM(G260:G264)</f>
        <v>5600</v>
      </c>
      <c r="H259" s="393">
        <f>SUM(H260:H264)</f>
        <v>3600</v>
      </c>
      <c r="I259" s="393">
        <f t="shared" si="6"/>
        <v>43200</v>
      </c>
      <c r="J259" s="390"/>
      <c r="K259" s="390"/>
      <c r="L259" s="390"/>
    </row>
    <row r="260" spans="1:12" x14ac:dyDescent="0.2">
      <c r="A260" s="412">
        <v>2</v>
      </c>
      <c r="B260" s="412">
        <v>3</v>
      </c>
      <c r="C260" s="385"/>
      <c r="D260" s="386" t="s">
        <v>7</v>
      </c>
      <c r="E260" s="386" t="s">
        <v>269</v>
      </c>
      <c r="F260" s="390">
        <v>1</v>
      </c>
      <c r="G260" s="390">
        <v>1600</v>
      </c>
      <c r="H260" s="390">
        <v>2000</v>
      </c>
      <c r="I260" s="390">
        <f t="shared" si="6"/>
        <v>24000</v>
      </c>
      <c r="J260" s="390" t="s">
        <v>606</v>
      </c>
      <c r="K260" s="390">
        <v>1757.7016666666666</v>
      </c>
      <c r="L260" s="390">
        <v>1990</v>
      </c>
    </row>
    <row r="261" spans="1:12" x14ac:dyDescent="0.2">
      <c r="A261" s="412">
        <v>3</v>
      </c>
      <c r="B261" s="412">
        <v>5</v>
      </c>
      <c r="C261" s="385"/>
      <c r="D261" s="386" t="s">
        <v>8</v>
      </c>
      <c r="E261" s="386" t="s">
        <v>268</v>
      </c>
      <c r="F261" s="390">
        <v>1</v>
      </c>
      <c r="G261" s="390">
        <v>1000</v>
      </c>
      <c r="H261" s="390">
        <v>1600</v>
      </c>
      <c r="I261" s="390">
        <f t="shared" si="6"/>
        <v>19200</v>
      </c>
      <c r="J261" s="390" t="s">
        <v>606</v>
      </c>
      <c r="K261" s="390">
        <v>1716.6666666666667</v>
      </c>
      <c r="L261" s="390">
        <v>1500</v>
      </c>
    </row>
    <row r="262" spans="1:12" x14ac:dyDescent="0.2">
      <c r="A262" s="412">
        <v>3</v>
      </c>
      <c r="B262" s="412">
        <v>5</v>
      </c>
      <c r="C262" s="385"/>
      <c r="D262" s="421" t="s">
        <v>8</v>
      </c>
      <c r="E262" s="421" t="s">
        <v>501</v>
      </c>
      <c r="F262" s="418">
        <v>1</v>
      </c>
      <c r="G262" s="418">
        <v>1000</v>
      </c>
      <c r="H262" s="418">
        <v>0</v>
      </c>
      <c r="I262" s="418">
        <f t="shared" si="6"/>
        <v>0</v>
      </c>
      <c r="J262" s="418" t="s">
        <v>606</v>
      </c>
      <c r="K262" s="390"/>
      <c r="L262" s="390"/>
    </row>
    <row r="263" spans="1:12" x14ac:dyDescent="0.2">
      <c r="A263" s="412">
        <v>3</v>
      </c>
      <c r="B263" s="412">
        <v>5</v>
      </c>
      <c r="C263" s="385"/>
      <c r="D263" s="421" t="s">
        <v>8</v>
      </c>
      <c r="E263" s="421" t="s">
        <v>501</v>
      </c>
      <c r="F263" s="418">
        <v>1</v>
      </c>
      <c r="G263" s="418">
        <v>1000</v>
      </c>
      <c r="H263" s="418">
        <v>0</v>
      </c>
      <c r="I263" s="418">
        <f t="shared" si="6"/>
        <v>0</v>
      </c>
      <c r="J263" s="418" t="s">
        <v>606</v>
      </c>
      <c r="K263" s="390"/>
      <c r="L263" s="390"/>
    </row>
    <row r="264" spans="1:12" x14ac:dyDescent="0.2">
      <c r="A264" s="412">
        <v>3</v>
      </c>
      <c r="B264" s="412">
        <v>5</v>
      </c>
      <c r="C264" s="385"/>
      <c r="D264" s="421" t="s">
        <v>8</v>
      </c>
      <c r="E264" s="421" t="s">
        <v>501</v>
      </c>
      <c r="F264" s="418">
        <v>1</v>
      </c>
      <c r="G264" s="418">
        <v>1000</v>
      </c>
      <c r="H264" s="418">
        <v>0</v>
      </c>
      <c r="I264" s="418">
        <f t="shared" si="6"/>
        <v>0</v>
      </c>
      <c r="J264" s="418" t="s">
        <v>606</v>
      </c>
      <c r="K264" s="390"/>
      <c r="L264" s="390"/>
    </row>
    <row r="265" spans="1:12" ht="25.5" x14ac:dyDescent="0.2">
      <c r="A265" s="410"/>
      <c r="B265" s="410"/>
      <c r="C265" s="411" t="s">
        <v>58</v>
      </c>
      <c r="D265" s="410" t="s">
        <v>74</v>
      </c>
      <c r="E265" s="410"/>
      <c r="F265" s="410">
        <f>F266+F267+F268+F274</f>
        <v>14</v>
      </c>
      <c r="G265" s="410">
        <f>G266+G267+G268+G274</f>
        <v>15150</v>
      </c>
      <c r="H265" s="410">
        <f>H266+H267+H268+H274</f>
        <v>2200</v>
      </c>
      <c r="I265" s="410">
        <f t="shared" si="6"/>
        <v>26400</v>
      </c>
      <c r="J265" s="410"/>
      <c r="K265" s="390"/>
      <c r="L265" s="390"/>
    </row>
    <row r="266" spans="1:12" x14ac:dyDescent="0.2">
      <c r="A266" s="412">
        <v>1</v>
      </c>
      <c r="B266" s="412">
        <v>1</v>
      </c>
      <c r="C266" s="385"/>
      <c r="D266" s="386" t="s">
        <v>4</v>
      </c>
      <c r="E266" s="386" t="s">
        <v>267</v>
      </c>
      <c r="F266" s="390">
        <v>1</v>
      </c>
      <c r="G266" s="390">
        <v>2150</v>
      </c>
      <c r="H266" s="390">
        <v>0</v>
      </c>
      <c r="I266" s="390">
        <f t="shared" si="6"/>
        <v>0</v>
      </c>
      <c r="J266" s="390" t="s">
        <v>606</v>
      </c>
      <c r="K266" s="390">
        <v>4562.5</v>
      </c>
      <c r="L266" s="390">
        <v>4300</v>
      </c>
    </row>
    <row r="267" spans="1:12" x14ac:dyDescent="0.2">
      <c r="A267" s="412">
        <v>3</v>
      </c>
      <c r="B267" s="412">
        <v>6</v>
      </c>
      <c r="C267" s="385"/>
      <c r="D267" s="421" t="s">
        <v>10</v>
      </c>
      <c r="E267" s="421" t="s">
        <v>501</v>
      </c>
      <c r="F267" s="418">
        <v>1</v>
      </c>
      <c r="G267" s="418">
        <v>800</v>
      </c>
      <c r="H267" s="418">
        <v>0</v>
      </c>
      <c r="I267" s="418">
        <f t="shared" si="6"/>
        <v>0</v>
      </c>
      <c r="J267" s="418" t="s">
        <v>606</v>
      </c>
      <c r="K267" s="390"/>
      <c r="L267" s="390"/>
    </row>
    <row r="268" spans="1:12" ht="25.5" x14ac:dyDescent="0.2">
      <c r="A268" s="413"/>
      <c r="B268" s="413"/>
      <c r="C268" s="392">
        <v>1</v>
      </c>
      <c r="D268" s="398" t="s">
        <v>66</v>
      </c>
      <c r="E268" s="398"/>
      <c r="F268" s="393">
        <f>SUM(F269:F273)</f>
        <v>5</v>
      </c>
      <c r="G268" s="393">
        <f>SUM(G269:G273)</f>
        <v>5400</v>
      </c>
      <c r="H268" s="393">
        <f>SUM(H269:H273)</f>
        <v>2200</v>
      </c>
      <c r="I268" s="393">
        <f t="shared" si="6"/>
        <v>26400</v>
      </c>
      <c r="J268" s="393">
        <f>SUM(J269:J273)</f>
        <v>0</v>
      </c>
      <c r="K268" s="390"/>
      <c r="L268" s="390"/>
    </row>
    <row r="269" spans="1:12" x14ac:dyDescent="0.2">
      <c r="A269" s="412">
        <v>2</v>
      </c>
      <c r="B269" s="412">
        <v>3</v>
      </c>
      <c r="C269" s="385"/>
      <c r="D269" s="421" t="s">
        <v>7</v>
      </c>
      <c r="E269" s="421" t="s">
        <v>501</v>
      </c>
      <c r="F269" s="418">
        <v>1</v>
      </c>
      <c r="G269" s="418">
        <v>1600</v>
      </c>
      <c r="H269" s="418">
        <v>0</v>
      </c>
      <c r="I269" s="418">
        <f t="shared" si="6"/>
        <v>0</v>
      </c>
      <c r="J269" s="418" t="s">
        <v>606</v>
      </c>
      <c r="K269" s="390"/>
      <c r="L269" s="390"/>
    </row>
    <row r="270" spans="1:12" x14ac:dyDescent="0.2">
      <c r="A270" s="412">
        <v>3</v>
      </c>
      <c r="B270" s="412">
        <v>5</v>
      </c>
      <c r="C270" s="385"/>
      <c r="D270" s="386" t="s">
        <v>8</v>
      </c>
      <c r="E270" s="430" t="s">
        <v>808</v>
      </c>
      <c r="F270" s="390">
        <v>1</v>
      </c>
      <c r="G270" s="390">
        <v>1000</v>
      </c>
      <c r="H270" s="446">
        <v>2200</v>
      </c>
      <c r="I270" s="390">
        <f t="shared" si="6"/>
        <v>26400</v>
      </c>
      <c r="J270" s="390" t="s">
        <v>606</v>
      </c>
      <c r="K270" s="390">
        <v>2321.0949999999998</v>
      </c>
      <c r="L270" s="390">
        <v>2200</v>
      </c>
    </row>
    <row r="271" spans="1:12" x14ac:dyDescent="0.2">
      <c r="A271" s="412">
        <v>3</v>
      </c>
      <c r="B271" s="412">
        <v>5</v>
      </c>
      <c r="C271" s="385"/>
      <c r="D271" s="386" t="s">
        <v>8</v>
      </c>
      <c r="E271" s="386" t="s">
        <v>809</v>
      </c>
      <c r="F271" s="390">
        <v>1</v>
      </c>
      <c r="G271" s="390">
        <v>1000</v>
      </c>
      <c r="H271" s="390">
        <v>0</v>
      </c>
      <c r="I271" s="390">
        <f t="shared" si="6"/>
        <v>0</v>
      </c>
      <c r="J271" s="390" t="s">
        <v>606</v>
      </c>
      <c r="K271" s="390">
        <v>1218.7483333333332</v>
      </c>
      <c r="L271" s="390">
        <v>1000</v>
      </c>
    </row>
    <row r="272" spans="1:12" x14ac:dyDescent="0.2">
      <c r="A272" s="412">
        <v>3</v>
      </c>
      <c r="B272" s="412">
        <v>5</v>
      </c>
      <c r="C272" s="385"/>
      <c r="D272" s="386" t="s">
        <v>8</v>
      </c>
      <c r="E272" s="386" t="s">
        <v>810</v>
      </c>
      <c r="F272" s="390">
        <v>1</v>
      </c>
      <c r="G272" s="390">
        <v>1000</v>
      </c>
      <c r="H272" s="390">
        <v>0</v>
      </c>
      <c r="I272" s="390">
        <f t="shared" si="6"/>
        <v>0</v>
      </c>
      <c r="J272" s="390" t="s">
        <v>606</v>
      </c>
      <c r="K272" s="390">
        <v>1956.6641666666667</v>
      </c>
      <c r="L272" s="390">
        <v>1866.6666666666667</v>
      </c>
    </row>
    <row r="273" spans="1:12" x14ac:dyDescent="0.2">
      <c r="A273" s="412">
        <v>4</v>
      </c>
      <c r="B273" s="412">
        <v>7</v>
      </c>
      <c r="C273" s="385"/>
      <c r="D273" s="386" t="s">
        <v>10</v>
      </c>
      <c r="E273" s="386" t="s">
        <v>260</v>
      </c>
      <c r="F273" s="390">
        <v>1</v>
      </c>
      <c r="G273" s="390">
        <v>800</v>
      </c>
      <c r="H273" s="390">
        <v>0</v>
      </c>
      <c r="I273" s="390">
        <f t="shared" si="6"/>
        <v>0</v>
      </c>
      <c r="J273" s="390" t="s">
        <v>606</v>
      </c>
      <c r="K273" s="390">
        <v>1025</v>
      </c>
      <c r="L273" s="390">
        <v>841.66666666666663</v>
      </c>
    </row>
    <row r="274" spans="1:12" x14ac:dyDescent="0.2">
      <c r="A274" s="413"/>
      <c r="B274" s="413"/>
      <c r="C274" s="392">
        <v>2</v>
      </c>
      <c r="D274" s="398" t="s">
        <v>67</v>
      </c>
      <c r="E274" s="398"/>
      <c r="F274" s="393">
        <f>SUM(F275:F281)</f>
        <v>7</v>
      </c>
      <c r="G274" s="393">
        <f>SUM(G275:G281)</f>
        <v>6800</v>
      </c>
      <c r="H274" s="393">
        <f>SUM(H275:H281)</f>
        <v>0</v>
      </c>
      <c r="I274" s="393">
        <f t="shared" si="6"/>
        <v>0</v>
      </c>
      <c r="J274" s="393">
        <f>SUM(J275:J281)</f>
        <v>0</v>
      </c>
      <c r="K274" s="390"/>
      <c r="L274" s="390"/>
    </row>
    <row r="275" spans="1:12" x14ac:dyDescent="0.2">
      <c r="A275" s="412">
        <v>2</v>
      </c>
      <c r="B275" s="412">
        <v>3</v>
      </c>
      <c r="C275" s="385"/>
      <c r="D275" s="386" t="s">
        <v>7</v>
      </c>
      <c r="E275" s="386" t="s">
        <v>258</v>
      </c>
      <c r="F275" s="390">
        <v>1</v>
      </c>
      <c r="G275" s="390">
        <v>1600</v>
      </c>
      <c r="H275" s="390">
        <v>0</v>
      </c>
      <c r="I275" s="390">
        <f t="shared" si="6"/>
        <v>0</v>
      </c>
      <c r="J275" s="390" t="s">
        <v>606</v>
      </c>
      <c r="K275" s="390">
        <v>2839.5833333333335</v>
      </c>
      <c r="L275" s="390">
        <v>2866.6666666666665</v>
      </c>
    </row>
    <row r="276" spans="1:12" x14ac:dyDescent="0.2">
      <c r="A276" s="412">
        <v>3</v>
      </c>
      <c r="B276" s="412">
        <v>6</v>
      </c>
      <c r="C276" s="385"/>
      <c r="D276" s="386" t="s">
        <v>9</v>
      </c>
      <c r="E276" s="386" t="s">
        <v>265</v>
      </c>
      <c r="F276" s="390">
        <v>1</v>
      </c>
      <c r="G276" s="390">
        <v>900</v>
      </c>
      <c r="H276" s="390">
        <v>0</v>
      </c>
      <c r="I276" s="390">
        <f t="shared" si="6"/>
        <v>0</v>
      </c>
      <c r="J276" s="390" t="s">
        <v>606</v>
      </c>
      <c r="K276" s="390">
        <v>1501.97</v>
      </c>
      <c r="L276" s="390">
        <v>1316.6666666666667</v>
      </c>
    </row>
    <row r="277" spans="1:12" ht="25.5" x14ac:dyDescent="0.2">
      <c r="A277" s="412">
        <v>3</v>
      </c>
      <c r="B277" s="412">
        <v>6</v>
      </c>
      <c r="C277" s="385"/>
      <c r="D277" s="386" t="s">
        <v>9</v>
      </c>
      <c r="E277" s="391" t="s">
        <v>802</v>
      </c>
      <c r="F277" s="390">
        <v>1</v>
      </c>
      <c r="G277" s="390">
        <v>900</v>
      </c>
      <c r="H277" s="390">
        <v>0</v>
      </c>
      <c r="I277" s="390">
        <f t="shared" si="6"/>
        <v>0</v>
      </c>
      <c r="J277" s="390" t="s">
        <v>606</v>
      </c>
      <c r="K277" s="390">
        <v>557.50249999999994</v>
      </c>
      <c r="L277" s="390">
        <v>900</v>
      </c>
    </row>
    <row r="278" spans="1:12" x14ac:dyDescent="0.2">
      <c r="A278" s="412">
        <v>3</v>
      </c>
      <c r="B278" s="412">
        <v>6</v>
      </c>
      <c r="C278" s="385"/>
      <c r="D278" s="386" t="s">
        <v>9</v>
      </c>
      <c r="E278" s="386" t="s">
        <v>255</v>
      </c>
      <c r="F278" s="390">
        <v>1</v>
      </c>
      <c r="G278" s="390">
        <v>900</v>
      </c>
      <c r="H278" s="390">
        <v>0</v>
      </c>
      <c r="I278" s="390">
        <f t="shared" ref="I278:I308" si="7">H278*12</f>
        <v>0</v>
      </c>
      <c r="J278" s="390" t="s">
        <v>606</v>
      </c>
      <c r="K278" s="390">
        <v>1599.0858333333333</v>
      </c>
      <c r="L278" s="390">
        <v>1350</v>
      </c>
    </row>
    <row r="279" spans="1:12" x14ac:dyDescent="0.2">
      <c r="A279" s="412">
        <v>3</v>
      </c>
      <c r="B279" s="412">
        <v>6</v>
      </c>
      <c r="C279" s="385"/>
      <c r="D279" s="386" t="s">
        <v>9</v>
      </c>
      <c r="E279" s="386" t="s">
        <v>256</v>
      </c>
      <c r="F279" s="390">
        <v>1</v>
      </c>
      <c r="G279" s="390">
        <v>900</v>
      </c>
      <c r="H279" s="390">
        <v>0</v>
      </c>
      <c r="I279" s="390">
        <f t="shared" si="7"/>
        <v>0</v>
      </c>
      <c r="J279" s="390" t="s">
        <v>606</v>
      </c>
      <c r="K279" s="390">
        <v>1129.165</v>
      </c>
      <c r="L279" s="390">
        <v>900</v>
      </c>
    </row>
    <row r="280" spans="1:12" x14ac:dyDescent="0.2">
      <c r="A280" s="412">
        <v>4</v>
      </c>
      <c r="B280" s="412">
        <v>7</v>
      </c>
      <c r="C280" s="385"/>
      <c r="D280" s="386" t="s">
        <v>10</v>
      </c>
      <c r="E280" s="386" t="s">
        <v>680</v>
      </c>
      <c r="F280" s="390">
        <v>1</v>
      </c>
      <c r="G280" s="390">
        <v>800</v>
      </c>
      <c r="H280" s="390">
        <v>0</v>
      </c>
      <c r="I280" s="390">
        <f t="shared" si="7"/>
        <v>0</v>
      </c>
      <c r="J280" s="390" t="s">
        <v>606</v>
      </c>
      <c r="K280" s="390">
        <v>1012.4991666666666</v>
      </c>
      <c r="L280" s="390">
        <v>800</v>
      </c>
    </row>
    <row r="281" spans="1:12" x14ac:dyDescent="0.2">
      <c r="A281" s="412">
        <v>4</v>
      </c>
      <c r="B281" s="412">
        <v>7</v>
      </c>
      <c r="C281" s="385"/>
      <c r="D281" s="386" t="s">
        <v>10</v>
      </c>
      <c r="E281" s="386" t="s">
        <v>252</v>
      </c>
      <c r="F281" s="390">
        <v>1</v>
      </c>
      <c r="G281" s="390">
        <v>800</v>
      </c>
      <c r="H281" s="390">
        <v>0</v>
      </c>
      <c r="I281" s="390">
        <f t="shared" si="7"/>
        <v>0</v>
      </c>
      <c r="J281" s="390" t="s">
        <v>606</v>
      </c>
      <c r="K281" s="390">
        <v>1045.8333333333333</v>
      </c>
      <c r="L281" s="390">
        <v>800</v>
      </c>
    </row>
    <row r="282" spans="1:12" ht="25.5" x14ac:dyDescent="0.2">
      <c r="A282" s="410"/>
      <c r="B282" s="410"/>
      <c r="C282" s="411" t="s">
        <v>65</v>
      </c>
      <c r="D282" s="410" t="s">
        <v>60</v>
      </c>
      <c r="E282" s="410"/>
      <c r="F282" s="410">
        <f>F283+F284+F285+F290+F300</f>
        <v>19</v>
      </c>
      <c r="G282" s="410">
        <f>G283+G284+G285+G290+G300</f>
        <v>22100</v>
      </c>
      <c r="H282" s="410">
        <f>H283+H284+H285+H290+H300</f>
        <v>23800</v>
      </c>
      <c r="I282" s="410">
        <f t="shared" si="7"/>
        <v>285600</v>
      </c>
      <c r="J282" s="410"/>
      <c r="K282" s="390"/>
      <c r="L282" s="390"/>
    </row>
    <row r="283" spans="1:12" x14ac:dyDescent="0.2">
      <c r="A283" s="412">
        <v>1</v>
      </c>
      <c r="B283" s="412">
        <v>1</v>
      </c>
      <c r="C283" s="385"/>
      <c r="D283" s="386" t="s">
        <v>4</v>
      </c>
      <c r="E283" s="386" t="s">
        <v>250</v>
      </c>
      <c r="F283" s="390">
        <v>1</v>
      </c>
      <c r="G283" s="390">
        <v>2150</v>
      </c>
      <c r="H283" s="390">
        <v>5000</v>
      </c>
      <c r="I283" s="390">
        <f t="shared" si="7"/>
        <v>60000</v>
      </c>
      <c r="J283" s="390" t="s">
        <v>606</v>
      </c>
      <c r="K283" s="390">
        <v>4572.916666666667</v>
      </c>
      <c r="L283" s="390">
        <v>4300</v>
      </c>
    </row>
    <row r="284" spans="1:12" x14ac:dyDescent="0.2">
      <c r="A284" s="412">
        <v>2</v>
      </c>
      <c r="B284" s="412">
        <v>2</v>
      </c>
      <c r="C284" s="385"/>
      <c r="D284" s="386" t="s">
        <v>5</v>
      </c>
      <c r="E284" s="386" t="s">
        <v>248</v>
      </c>
      <c r="F284" s="390">
        <v>1</v>
      </c>
      <c r="G284" s="390">
        <v>1850</v>
      </c>
      <c r="H284" s="390">
        <v>2200</v>
      </c>
      <c r="I284" s="390">
        <f t="shared" si="7"/>
        <v>26400</v>
      </c>
      <c r="J284" s="390" t="s">
        <v>606</v>
      </c>
      <c r="K284" s="390">
        <v>2133.774166666667</v>
      </c>
      <c r="L284" s="390">
        <v>1894.0466666666669</v>
      </c>
    </row>
    <row r="285" spans="1:12" ht="25.5" x14ac:dyDescent="0.2">
      <c r="A285" s="412"/>
      <c r="B285" s="412"/>
      <c r="C285" s="392">
        <v>1</v>
      </c>
      <c r="D285" s="398" t="s">
        <v>6</v>
      </c>
      <c r="E285" s="398"/>
      <c r="F285" s="393">
        <f>SUM(F286:F289)</f>
        <v>4</v>
      </c>
      <c r="G285" s="393">
        <f>SUM(G286:G289)</f>
        <v>4400</v>
      </c>
      <c r="H285" s="393">
        <f>SUM(H286:H289)</f>
        <v>4600</v>
      </c>
      <c r="I285" s="393">
        <f t="shared" si="7"/>
        <v>55200</v>
      </c>
      <c r="J285" s="393"/>
      <c r="K285" s="390"/>
      <c r="L285" s="390"/>
    </row>
    <row r="286" spans="1:12" x14ac:dyDescent="0.2">
      <c r="A286" s="412">
        <v>2</v>
      </c>
      <c r="B286" s="412">
        <v>3</v>
      </c>
      <c r="C286" s="456"/>
      <c r="D286" s="453" t="s">
        <v>7</v>
      </c>
      <c r="E286" s="453" t="s">
        <v>501</v>
      </c>
      <c r="F286" s="450">
        <v>1</v>
      </c>
      <c r="G286" s="450">
        <v>1600</v>
      </c>
      <c r="H286" s="450">
        <v>2200</v>
      </c>
      <c r="I286" s="450">
        <f t="shared" si="7"/>
        <v>26400</v>
      </c>
      <c r="J286" s="450" t="s">
        <v>606</v>
      </c>
      <c r="K286" s="455"/>
      <c r="L286" s="455"/>
    </row>
    <row r="287" spans="1:12" x14ac:dyDescent="0.2">
      <c r="A287" s="412">
        <v>3</v>
      </c>
      <c r="B287" s="412">
        <v>5</v>
      </c>
      <c r="C287" s="385"/>
      <c r="D287" s="386" t="s">
        <v>8</v>
      </c>
      <c r="E287" s="386" t="s">
        <v>403</v>
      </c>
      <c r="F287" s="390">
        <v>1</v>
      </c>
      <c r="G287" s="390">
        <v>1000</v>
      </c>
      <c r="H287" s="390">
        <v>1000</v>
      </c>
      <c r="I287" s="390">
        <f t="shared" si="7"/>
        <v>12000</v>
      </c>
      <c r="J287" s="390" t="s">
        <v>606</v>
      </c>
      <c r="K287" s="390">
        <v>999.70166666666648</v>
      </c>
      <c r="L287" s="390">
        <v>999.70166666666648</v>
      </c>
    </row>
    <row r="288" spans="1:12" x14ac:dyDescent="0.2">
      <c r="A288" s="412">
        <v>3</v>
      </c>
      <c r="B288" s="412">
        <v>5</v>
      </c>
      <c r="C288" s="385"/>
      <c r="D288" s="386" t="s">
        <v>8</v>
      </c>
      <c r="E288" s="386" t="s">
        <v>246</v>
      </c>
      <c r="F288" s="390">
        <v>1</v>
      </c>
      <c r="G288" s="390">
        <v>1000</v>
      </c>
      <c r="H288" s="390">
        <v>1400</v>
      </c>
      <c r="I288" s="390">
        <f t="shared" si="7"/>
        <v>16800</v>
      </c>
      <c r="J288" s="390" t="s">
        <v>606</v>
      </c>
      <c r="K288" s="390">
        <v>1325.6724999999999</v>
      </c>
      <c r="L288" s="390">
        <v>1183.3333333333333</v>
      </c>
    </row>
    <row r="289" spans="1:12" x14ac:dyDescent="0.2">
      <c r="A289" s="412">
        <v>4</v>
      </c>
      <c r="B289" s="412">
        <v>7</v>
      </c>
      <c r="C289" s="385"/>
      <c r="D289" s="421" t="s">
        <v>10</v>
      </c>
      <c r="E289" s="421" t="s">
        <v>501</v>
      </c>
      <c r="F289" s="424">
        <v>1</v>
      </c>
      <c r="G289" s="418">
        <v>800</v>
      </c>
      <c r="H289" s="418">
        <v>0</v>
      </c>
      <c r="I289" s="418">
        <f t="shared" si="7"/>
        <v>0</v>
      </c>
      <c r="J289" s="418" t="s">
        <v>606</v>
      </c>
      <c r="K289" s="390"/>
      <c r="L289" s="390"/>
    </row>
    <row r="290" spans="1:12" x14ac:dyDescent="0.2">
      <c r="A290" s="412"/>
      <c r="B290" s="412"/>
      <c r="C290" s="392">
        <v>2</v>
      </c>
      <c r="D290" s="398" t="s">
        <v>11</v>
      </c>
      <c r="E290" s="398"/>
      <c r="F290" s="393">
        <f>SUM(F291:F299)</f>
        <v>9</v>
      </c>
      <c r="G290" s="393">
        <f>SUM(G291:G299)</f>
        <v>9200</v>
      </c>
      <c r="H290" s="393">
        <f>SUM(H291:H299)</f>
        <v>12000</v>
      </c>
      <c r="I290" s="393">
        <f t="shared" si="7"/>
        <v>144000</v>
      </c>
      <c r="J290" s="393"/>
      <c r="K290" s="390"/>
      <c r="L290" s="390"/>
    </row>
    <row r="291" spans="1:12" x14ac:dyDescent="0.2">
      <c r="A291" s="412">
        <v>2</v>
      </c>
      <c r="B291" s="412">
        <v>3</v>
      </c>
      <c r="C291" s="385"/>
      <c r="D291" s="391" t="s">
        <v>7</v>
      </c>
      <c r="E291" s="386" t="s">
        <v>245</v>
      </c>
      <c r="F291" s="390">
        <v>1</v>
      </c>
      <c r="G291" s="390">
        <v>1600</v>
      </c>
      <c r="H291" s="390">
        <v>1800</v>
      </c>
      <c r="I291" s="390">
        <f t="shared" si="7"/>
        <v>21600</v>
      </c>
      <c r="J291" s="390" t="s">
        <v>606</v>
      </c>
      <c r="K291" s="390">
        <v>1816.6666666666667</v>
      </c>
      <c r="L291" s="390">
        <v>1600</v>
      </c>
    </row>
    <row r="292" spans="1:12" x14ac:dyDescent="0.2">
      <c r="A292" s="412">
        <v>3</v>
      </c>
      <c r="B292" s="412">
        <v>5</v>
      </c>
      <c r="C292" s="385"/>
      <c r="D292" s="391" t="s">
        <v>8</v>
      </c>
      <c r="E292" s="386" t="s">
        <v>243</v>
      </c>
      <c r="F292" s="390">
        <v>1</v>
      </c>
      <c r="G292" s="390">
        <v>1000</v>
      </c>
      <c r="H292" s="390">
        <v>1400</v>
      </c>
      <c r="I292" s="390">
        <f t="shared" si="7"/>
        <v>16800</v>
      </c>
      <c r="J292" s="390" t="s">
        <v>606</v>
      </c>
      <c r="K292" s="390">
        <v>1486.2275</v>
      </c>
      <c r="L292" s="390">
        <v>1309.5233333333333</v>
      </c>
    </row>
    <row r="293" spans="1:12" x14ac:dyDescent="0.2">
      <c r="A293" s="412">
        <v>3</v>
      </c>
      <c r="B293" s="412">
        <v>5</v>
      </c>
      <c r="C293" s="385"/>
      <c r="D293" s="391" t="s">
        <v>8</v>
      </c>
      <c r="E293" s="386" t="s">
        <v>242</v>
      </c>
      <c r="F293" s="390">
        <v>1</v>
      </c>
      <c r="G293" s="390">
        <v>1000</v>
      </c>
      <c r="H293" s="390">
        <v>1200</v>
      </c>
      <c r="I293" s="390">
        <f t="shared" si="7"/>
        <v>14400</v>
      </c>
      <c r="J293" s="390" t="s">
        <v>606</v>
      </c>
      <c r="K293" s="390">
        <v>1216.6666666666667</v>
      </c>
      <c r="L293" s="390">
        <v>1066.6666666666667</v>
      </c>
    </row>
    <row r="294" spans="1:12" ht="25.5" x14ac:dyDescent="0.2">
      <c r="A294" s="412">
        <v>3</v>
      </c>
      <c r="B294" s="412">
        <v>5</v>
      </c>
      <c r="C294" s="385"/>
      <c r="D294" s="391" t="s">
        <v>8</v>
      </c>
      <c r="E294" s="391" t="s">
        <v>812</v>
      </c>
      <c r="F294" s="390">
        <v>1</v>
      </c>
      <c r="G294" s="390">
        <v>1000</v>
      </c>
      <c r="H294" s="390">
        <v>1200</v>
      </c>
      <c r="I294" s="390">
        <f t="shared" si="7"/>
        <v>14400</v>
      </c>
      <c r="J294" s="390" t="s">
        <v>606</v>
      </c>
      <c r="K294" s="390">
        <v>1177.0833333333333</v>
      </c>
      <c r="L294" s="390">
        <v>1000</v>
      </c>
    </row>
    <row r="295" spans="1:12" ht="25.5" x14ac:dyDescent="0.2">
      <c r="A295" s="412">
        <v>3</v>
      </c>
      <c r="B295" s="412">
        <v>5</v>
      </c>
      <c r="C295" s="385"/>
      <c r="D295" s="391" t="s">
        <v>8</v>
      </c>
      <c r="E295" s="431" t="s">
        <v>811</v>
      </c>
      <c r="F295" s="390">
        <v>1</v>
      </c>
      <c r="G295" s="390">
        <v>1000</v>
      </c>
      <c r="H295" s="429">
        <v>2000</v>
      </c>
      <c r="I295" s="390">
        <f t="shared" si="7"/>
        <v>24000</v>
      </c>
      <c r="J295" s="390" t="s">
        <v>606</v>
      </c>
      <c r="K295" s="390">
        <v>1953.2341666666664</v>
      </c>
      <c r="L295" s="390">
        <v>1890</v>
      </c>
    </row>
    <row r="296" spans="1:12" x14ac:dyDescent="0.2">
      <c r="A296" s="412">
        <v>3</v>
      </c>
      <c r="B296" s="412">
        <v>6</v>
      </c>
      <c r="C296" s="385"/>
      <c r="D296" s="391" t="s">
        <v>9</v>
      </c>
      <c r="E296" s="386" t="s">
        <v>239</v>
      </c>
      <c r="F296" s="390">
        <v>1</v>
      </c>
      <c r="G296" s="390">
        <v>900</v>
      </c>
      <c r="H296" s="390">
        <v>1000</v>
      </c>
      <c r="I296" s="390">
        <f t="shared" si="7"/>
        <v>12000</v>
      </c>
      <c r="J296" s="390" t="s">
        <v>606</v>
      </c>
      <c r="K296" s="390">
        <v>1081.25</v>
      </c>
      <c r="L296" s="390">
        <v>900</v>
      </c>
    </row>
    <row r="297" spans="1:12" x14ac:dyDescent="0.2">
      <c r="A297" s="412">
        <v>3</v>
      </c>
      <c r="B297" s="412">
        <v>6</v>
      </c>
      <c r="C297" s="385"/>
      <c r="D297" s="391" t="s">
        <v>9</v>
      </c>
      <c r="E297" s="386" t="s">
        <v>237</v>
      </c>
      <c r="F297" s="390">
        <v>1</v>
      </c>
      <c r="G297" s="390">
        <v>900</v>
      </c>
      <c r="H297" s="390">
        <v>1000</v>
      </c>
      <c r="I297" s="390">
        <f t="shared" si="7"/>
        <v>12000</v>
      </c>
      <c r="J297" s="390" t="s">
        <v>606</v>
      </c>
      <c r="K297" s="390">
        <v>1108.3325</v>
      </c>
      <c r="L297" s="390">
        <v>966.66666666666663</v>
      </c>
    </row>
    <row r="298" spans="1:12" x14ac:dyDescent="0.2">
      <c r="A298" s="412">
        <v>3</v>
      </c>
      <c r="B298" s="412">
        <v>6</v>
      </c>
      <c r="C298" s="385"/>
      <c r="D298" s="391" t="s">
        <v>9</v>
      </c>
      <c r="E298" s="386" t="s">
        <v>236</v>
      </c>
      <c r="F298" s="390">
        <v>1</v>
      </c>
      <c r="G298" s="390">
        <v>900</v>
      </c>
      <c r="H298" s="390">
        <v>1400</v>
      </c>
      <c r="I298" s="390">
        <f t="shared" si="7"/>
        <v>16800</v>
      </c>
      <c r="J298" s="390" t="s">
        <v>606</v>
      </c>
      <c r="K298" s="390">
        <v>1488.7674999999999</v>
      </c>
      <c r="L298" s="390">
        <v>1295.99</v>
      </c>
    </row>
    <row r="299" spans="1:12" ht="25.5" x14ac:dyDescent="0.2">
      <c r="A299" s="412">
        <v>3</v>
      </c>
      <c r="B299" s="412">
        <v>6</v>
      </c>
      <c r="C299" s="385"/>
      <c r="D299" s="391" t="s">
        <v>9</v>
      </c>
      <c r="E299" s="391" t="s">
        <v>803</v>
      </c>
      <c r="F299" s="399">
        <v>1</v>
      </c>
      <c r="G299" s="390">
        <v>900</v>
      </c>
      <c r="H299" s="390">
        <v>1000</v>
      </c>
      <c r="I299" s="390">
        <f t="shared" si="7"/>
        <v>12000</v>
      </c>
      <c r="J299" s="390" t="s">
        <v>606</v>
      </c>
      <c r="K299" s="390">
        <v>927.08333333333337</v>
      </c>
      <c r="L299" s="390">
        <v>240</v>
      </c>
    </row>
    <row r="300" spans="1:12" x14ac:dyDescent="0.2">
      <c r="A300" s="412"/>
      <c r="B300" s="412"/>
      <c r="C300" s="392">
        <v>3</v>
      </c>
      <c r="D300" s="398" t="s">
        <v>75</v>
      </c>
      <c r="E300" s="398"/>
      <c r="F300" s="393">
        <f>SUM(F301:F304)</f>
        <v>4</v>
      </c>
      <c r="G300" s="393">
        <f>SUM(G301:G304)</f>
        <v>4500</v>
      </c>
      <c r="H300" s="393">
        <f>SUM(H301:H304)</f>
        <v>0</v>
      </c>
      <c r="I300" s="393">
        <f t="shared" si="7"/>
        <v>0</v>
      </c>
      <c r="J300" s="393"/>
      <c r="K300" s="390"/>
      <c r="L300" s="390"/>
    </row>
    <row r="301" spans="1:12" x14ac:dyDescent="0.2">
      <c r="A301" s="412">
        <v>2</v>
      </c>
      <c r="B301" s="412">
        <v>3</v>
      </c>
      <c r="C301" s="385"/>
      <c r="D301" s="421" t="s">
        <v>7</v>
      </c>
      <c r="E301" s="421" t="s">
        <v>501</v>
      </c>
      <c r="F301" s="418">
        <v>1</v>
      </c>
      <c r="G301" s="418">
        <v>1600</v>
      </c>
      <c r="H301" s="418">
        <v>0</v>
      </c>
      <c r="I301" s="418">
        <f t="shared" si="7"/>
        <v>0</v>
      </c>
      <c r="J301" s="418" t="s">
        <v>606</v>
      </c>
      <c r="K301" s="390">
        <v>1868.2099999999998</v>
      </c>
      <c r="L301" s="390">
        <v>1659.4366666666665</v>
      </c>
    </row>
    <row r="302" spans="1:12" ht="25.5" x14ac:dyDescent="0.2">
      <c r="A302" s="412">
        <v>3</v>
      </c>
      <c r="B302" s="412">
        <v>5</v>
      </c>
      <c r="C302" s="385"/>
      <c r="D302" s="386" t="s">
        <v>8</v>
      </c>
      <c r="E302" s="391" t="s">
        <v>813</v>
      </c>
      <c r="F302" s="390">
        <v>1</v>
      </c>
      <c r="G302" s="390">
        <v>1000</v>
      </c>
      <c r="H302" s="390">
        <v>0</v>
      </c>
      <c r="I302" s="390">
        <f t="shared" si="7"/>
        <v>0</v>
      </c>
      <c r="J302" s="390" t="s">
        <v>606</v>
      </c>
      <c r="K302" s="390"/>
      <c r="L302" s="390"/>
    </row>
    <row r="303" spans="1:12" x14ac:dyDescent="0.2">
      <c r="A303" s="412">
        <v>3</v>
      </c>
      <c r="B303" s="412">
        <v>5</v>
      </c>
      <c r="C303" s="385"/>
      <c r="D303" s="421" t="s">
        <v>8</v>
      </c>
      <c r="E303" s="421" t="s">
        <v>501</v>
      </c>
      <c r="F303" s="418">
        <v>1</v>
      </c>
      <c r="G303" s="418">
        <v>1000</v>
      </c>
      <c r="H303" s="418">
        <v>0</v>
      </c>
      <c r="I303" s="418">
        <f t="shared" si="7"/>
        <v>0</v>
      </c>
      <c r="J303" s="418" t="s">
        <v>606</v>
      </c>
      <c r="K303" s="390"/>
      <c r="L303" s="390"/>
    </row>
    <row r="304" spans="1:12" x14ac:dyDescent="0.2">
      <c r="A304" s="412">
        <v>3</v>
      </c>
      <c r="B304" s="412">
        <v>6</v>
      </c>
      <c r="C304" s="385"/>
      <c r="D304" s="421" t="s">
        <v>9</v>
      </c>
      <c r="E304" s="420" t="s">
        <v>501</v>
      </c>
      <c r="F304" s="424">
        <v>1</v>
      </c>
      <c r="G304" s="418">
        <v>900</v>
      </c>
      <c r="H304" s="418">
        <v>0</v>
      </c>
      <c r="I304" s="418">
        <f t="shared" si="7"/>
        <v>0</v>
      </c>
      <c r="J304" s="418" t="s">
        <v>606</v>
      </c>
      <c r="K304" s="390"/>
      <c r="L304" s="390"/>
    </row>
    <row r="305" spans="1:12" ht="25.5" x14ac:dyDescent="0.2">
      <c r="A305" s="410"/>
      <c r="B305" s="410"/>
      <c r="C305" s="411" t="s">
        <v>77</v>
      </c>
      <c r="D305" s="410" t="s">
        <v>78</v>
      </c>
      <c r="E305" s="410"/>
      <c r="F305" s="410">
        <f>SUM(F306:F308)</f>
        <v>3</v>
      </c>
      <c r="G305" s="410">
        <f>SUM(G306:G308)</f>
        <v>4150</v>
      </c>
      <c r="H305" s="410">
        <f>SUM(H306:H308)</f>
        <v>7800</v>
      </c>
      <c r="I305" s="410">
        <f t="shared" si="7"/>
        <v>93600</v>
      </c>
      <c r="J305" s="410"/>
      <c r="K305" s="390"/>
      <c r="L305" s="390"/>
    </row>
    <row r="306" spans="1:12" x14ac:dyDescent="0.2">
      <c r="A306" s="412">
        <v>1</v>
      </c>
      <c r="B306" s="412">
        <v>1</v>
      </c>
      <c r="C306" s="385"/>
      <c r="D306" s="421" t="s">
        <v>4</v>
      </c>
      <c r="E306" s="421" t="s">
        <v>501</v>
      </c>
      <c r="F306" s="418">
        <v>1</v>
      </c>
      <c r="G306" s="418">
        <v>2150</v>
      </c>
      <c r="H306" s="418">
        <v>5000</v>
      </c>
      <c r="I306" s="418">
        <f t="shared" si="7"/>
        <v>60000</v>
      </c>
      <c r="J306" s="418" t="s">
        <v>606</v>
      </c>
      <c r="K306" s="390"/>
      <c r="L306" s="390"/>
    </row>
    <row r="307" spans="1:12" x14ac:dyDescent="0.2">
      <c r="A307" s="412">
        <v>3</v>
      </c>
      <c r="B307" s="412">
        <v>5</v>
      </c>
      <c r="C307" s="385"/>
      <c r="D307" s="386" t="s">
        <v>8</v>
      </c>
      <c r="E307" s="386" t="s">
        <v>232</v>
      </c>
      <c r="F307" s="390">
        <v>1</v>
      </c>
      <c r="G307" s="390">
        <v>1000</v>
      </c>
      <c r="H307" s="390">
        <v>1400</v>
      </c>
      <c r="I307" s="390">
        <f t="shared" si="7"/>
        <v>16800</v>
      </c>
      <c r="J307" s="390" t="s">
        <v>606</v>
      </c>
      <c r="K307" s="390">
        <v>1239.5833333333333</v>
      </c>
      <c r="L307" s="390">
        <v>1400</v>
      </c>
    </row>
    <row r="308" spans="1:12" x14ac:dyDescent="0.2">
      <c r="A308" s="412">
        <v>3</v>
      </c>
      <c r="B308" s="412">
        <v>5</v>
      </c>
      <c r="C308" s="385"/>
      <c r="D308" s="386" t="s">
        <v>8</v>
      </c>
      <c r="E308" s="386" t="s">
        <v>231</v>
      </c>
      <c r="F308" s="390">
        <v>1</v>
      </c>
      <c r="G308" s="390">
        <v>1000</v>
      </c>
      <c r="H308" s="390">
        <v>1400</v>
      </c>
      <c r="I308" s="390">
        <f t="shared" si="7"/>
        <v>16800</v>
      </c>
      <c r="J308" s="390" t="s">
        <v>606</v>
      </c>
      <c r="K308" s="390">
        <v>1229.1666666666667</v>
      </c>
      <c r="L308" s="390">
        <v>1400</v>
      </c>
    </row>
    <row r="309" spans="1:12" x14ac:dyDescent="0.2">
      <c r="A309" s="412"/>
      <c r="B309" s="412"/>
      <c r="C309" s="385"/>
      <c r="D309" s="386"/>
      <c r="E309" s="386"/>
      <c r="F309" s="390"/>
      <c r="G309" s="390"/>
      <c r="H309" s="390"/>
      <c r="I309" s="390"/>
      <c r="J309" s="390"/>
      <c r="K309" s="390"/>
      <c r="L309" s="390"/>
    </row>
    <row r="310" spans="1:12" x14ac:dyDescent="0.2">
      <c r="A310" s="412"/>
      <c r="B310" s="412"/>
      <c r="C310" s="385"/>
      <c r="D310" s="386"/>
      <c r="E310" s="386"/>
      <c r="F310" s="390"/>
      <c r="G310" s="390"/>
      <c r="H310" s="390"/>
      <c r="I310" s="390"/>
      <c r="J310" s="390"/>
      <c r="K310" s="390"/>
      <c r="L310" s="390"/>
    </row>
    <row r="311" spans="1:12" ht="16.5" customHeight="1" x14ac:dyDescent="0.2">
      <c r="A311" s="412"/>
      <c r="B311" s="412"/>
      <c r="C311" s="385"/>
      <c r="D311" s="433" t="s">
        <v>640</v>
      </c>
      <c r="E311" s="386"/>
      <c r="F311" s="397">
        <f>SUM(F312:F330)</f>
        <v>15</v>
      </c>
      <c r="G311" s="397">
        <f>SUM(G312:G330)</f>
        <v>17525</v>
      </c>
      <c r="H311" s="397">
        <f>SUM(H312:H330)</f>
        <v>0</v>
      </c>
      <c r="I311" s="397">
        <f>SUM(I312:I330)</f>
        <v>0</v>
      </c>
      <c r="J311" s="390"/>
      <c r="K311" s="390"/>
      <c r="L311" s="390"/>
    </row>
    <row r="312" spans="1:12" s="464" customFormat="1" ht="25.5" x14ac:dyDescent="0.2">
      <c r="A312" s="463"/>
      <c r="B312" s="463"/>
      <c r="C312" s="457"/>
      <c r="D312" s="458" t="s">
        <v>658</v>
      </c>
      <c r="E312" s="458" t="s">
        <v>228</v>
      </c>
      <c r="F312" s="446"/>
      <c r="G312" s="446"/>
      <c r="H312" s="446"/>
      <c r="I312" s="446"/>
      <c r="J312" s="465" t="s">
        <v>828</v>
      </c>
      <c r="K312" s="446">
        <v>5510.416666666667</v>
      </c>
      <c r="L312" s="446">
        <v>5000</v>
      </c>
    </row>
    <row r="313" spans="1:12" s="464" customFormat="1" ht="25.5" x14ac:dyDescent="0.2">
      <c r="A313" s="463"/>
      <c r="B313" s="463"/>
      <c r="C313" s="457"/>
      <c r="D313" s="458" t="s">
        <v>658</v>
      </c>
      <c r="E313" s="458" t="s">
        <v>227</v>
      </c>
      <c r="F313" s="446"/>
      <c r="G313" s="446"/>
      <c r="H313" s="446"/>
      <c r="I313" s="446"/>
      <c r="J313" s="465" t="s">
        <v>828</v>
      </c>
      <c r="K313" s="446">
        <v>3426.5875000000001</v>
      </c>
      <c r="L313" s="446">
        <v>5000</v>
      </c>
    </row>
    <row r="314" spans="1:12" s="464" customFormat="1" ht="25.5" x14ac:dyDescent="0.2">
      <c r="A314" s="463"/>
      <c r="B314" s="463"/>
      <c r="C314" s="457"/>
      <c r="D314" s="458" t="s">
        <v>657</v>
      </c>
      <c r="E314" s="458" t="s">
        <v>192</v>
      </c>
      <c r="F314" s="446"/>
      <c r="G314" s="446"/>
      <c r="H314" s="446"/>
      <c r="I314" s="446"/>
      <c r="J314" s="465" t="s">
        <v>828</v>
      </c>
      <c r="K314" s="446">
        <v>4383.333333333333</v>
      </c>
      <c r="L314" s="446">
        <v>4300</v>
      </c>
    </row>
    <row r="315" spans="1:12" s="464" customFormat="1" ht="25.5" x14ac:dyDescent="0.2">
      <c r="A315" s="463"/>
      <c r="B315" s="463"/>
      <c r="C315" s="457"/>
      <c r="D315" s="458" t="s">
        <v>814</v>
      </c>
      <c r="E315" s="458" t="s">
        <v>226</v>
      </c>
      <c r="F315" s="446"/>
      <c r="G315" s="446"/>
      <c r="H315" s="446"/>
      <c r="I315" s="446"/>
      <c r="J315" s="465" t="s">
        <v>828</v>
      </c>
      <c r="K315" s="446">
        <v>5093.75</v>
      </c>
      <c r="L315" s="446">
        <v>5000</v>
      </c>
    </row>
    <row r="316" spans="1:12" x14ac:dyDescent="0.2">
      <c r="A316" s="412"/>
      <c r="B316" s="412"/>
      <c r="C316" s="385"/>
      <c r="D316" s="391" t="s">
        <v>23</v>
      </c>
      <c r="E316" s="391" t="s">
        <v>578</v>
      </c>
      <c r="F316" s="390">
        <v>1</v>
      </c>
      <c r="G316" s="390">
        <v>900</v>
      </c>
      <c r="H316" s="390"/>
      <c r="I316" s="390"/>
      <c r="J316" s="390" t="s">
        <v>502</v>
      </c>
      <c r="K316" s="390"/>
      <c r="L316" s="390">
        <v>728.57</v>
      </c>
    </row>
    <row r="317" spans="1:12" ht="25.5" x14ac:dyDescent="0.2">
      <c r="A317" s="412"/>
      <c r="B317" s="412"/>
      <c r="C317" s="385"/>
      <c r="D317" s="391" t="s">
        <v>32</v>
      </c>
      <c r="E317" s="391" t="s">
        <v>639</v>
      </c>
      <c r="F317" s="390">
        <v>1</v>
      </c>
      <c r="G317" s="390">
        <v>2500</v>
      </c>
      <c r="H317" s="390"/>
      <c r="I317" s="390"/>
      <c r="J317" s="390" t="s">
        <v>502</v>
      </c>
      <c r="K317" s="390">
        <v>2768.5183333333334</v>
      </c>
      <c r="L317" s="390">
        <v>2500</v>
      </c>
    </row>
    <row r="318" spans="1:12" ht="25.5" x14ac:dyDescent="0.2">
      <c r="A318" s="412"/>
      <c r="B318" s="412"/>
      <c r="C318" s="385"/>
      <c r="D318" s="391" t="s">
        <v>638</v>
      </c>
      <c r="E318" s="391" t="s">
        <v>462</v>
      </c>
      <c r="F318" s="390">
        <v>1</v>
      </c>
      <c r="G318" s="390">
        <v>800</v>
      </c>
      <c r="H318" s="390"/>
      <c r="I318" s="390"/>
      <c r="J318" s="390" t="s">
        <v>502</v>
      </c>
      <c r="K318" s="390">
        <v>1250</v>
      </c>
      <c r="L318" s="390">
        <v>1000</v>
      </c>
    </row>
    <row r="319" spans="1:12" ht="25.5" x14ac:dyDescent="0.2">
      <c r="A319" s="412"/>
      <c r="B319" s="412"/>
      <c r="C319" s="385"/>
      <c r="D319" s="391" t="s">
        <v>638</v>
      </c>
      <c r="E319" s="391" t="s">
        <v>637</v>
      </c>
      <c r="F319" s="390">
        <v>1</v>
      </c>
      <c r="G319" s="390">
        <v>800</v>
      </c>
      <c r="H319" s="390"/>
      <c r="I319" s="390"/>
      <c r="J319" s="390" t="s">
        <v>502</v>
      </c>
      <c r="K319" s="390">
        <v>960.41666666666663</v>
      </c>
      <c r="L319" s="390">
        <v>800</v>
      </c>
    </row>
    <row r="320" spans="1:12" ht="25.5" x14ac:dyDescent="0.2">
      <c r="A320" s="412"/>
      <c r="B320" s="412"/>
      <c r="C320" s="385"/>
      <c r="D320" s="391" t="s">
        <v>636</v>
      </c>
      <c r="E320" s="391" t="s">
        <v>566</v>
      </c>
      <c r="F320" s="390">
        <v>1</v>
      </c>
      <c r="G320" s="390">
        <v>625</v>
      </c>
      <c r="H320" s="390"/>
      <c r="I320" s="390"/>
      <c r="J320" s="390" t="s">
        <v>502</v>
      </c>
      <c r="K320" s="390"/>
      <c r="L320" s="390">
        <v>138.89000000000001</v>
      </c>
    </row>
    <row r="321" spans="1:12" ht="25.5" x14ac:dyDescent="0.2">
      <c r="A321" s="412"/>
      <c r="B321" s="412"/>
      <c r="C321" s="385"/>
      <c r="D321" s="391" t="s">
        <v>636</v>
      </c>
      <c r="E321" s="391" t="s">
        <v>565</v>
      </c>
      <c r="F321" s="390">
        <v>1</v>
      </c>
      <c r="G321" s="390">
        <v>625</v>
      </c>
      <c r="H321" s="390"/>
      <c r="I321" s="390"/>
      <c r="J321" s="390" t="s">
        <v>502</v>
      </c>
      <c r="K321" s="390"/>
      <c r="L321" s="390">
        <v>138.89000000000001</v>
      </c>
    </row>
    <row r="322" spans="1:12" ht="25.5" x14ac:dyDescent="0.2">
      <c r="A322" s="412"/>
      <c r="B322" s="412"/>
      <c r="C322" s="385"/>
      <c r="D322" s="391" t="s">
        <v>636</v>
      </c>
      <c r="E322" s="391" t="s">
        <v>211</v>
      </c>
      <c r="F322" s="390">
        <v>1</v>
      </c>
      <c r="G322" s="390">
        <v>800</v>
      </c>
      <c r="H322" s="390"/>
      <c r="I322" s="390"/>
      <c r="J322" s="390" t="s">
        <v>502</v>
      </c>
      <c r="K322" s="390">
        <v>960.41666666666663</v>
      </c>
      <c r="L322" s="390">
        <v>800</v>
      </c>
    </row>
    <row r="323" spans="1:12" ht="38.25" x14ac:dyDescent="0.2">
      <c r="A323" s="412"/>
      <c r="B323" s="412"/>
      <c r="C323" s="385"/>
      <c r="D323" s="391" t="s">
        <v>635</v>
      </c>
      <c r="E323" s="391" t="s">
        <v>186</v>
      </c>
      <c r="F323" s="390">
        <v>1</v>
      </c>
      <c r="G323" s="390">
        <v>1000</v>
      </c>
      <c r="H323" s="390"/>
      <c r="I323" s="390"/>
      <c r="J323" s="390" t="s">
        <v>502</v>
      </c>
      <c r="K323" s="390">
        <v>1177.0825000000002</v>
      </c>
      <c r="L323" s="390">
        <v>936.50666666666666</v>
      </c>
    </row>
    <row r="324" spans="1:12" ht="25.5" x14ac:dyDescent="0.2">
      <c r="A324" s="412"/>
      <c r="B324" s="412"/>
      <c r="C324" s="385"/>
      <c r="D324" s="391" t="s">
        <v>634</v>
      </c>
      <c r="E324" s="391" t="s">
        <v>141</v>
      </c>
      <c r="F324" s="390">
        <v>1</v>
      </c>
      <c r="G324" s="390">
        <v>800</v>
      </c>
      <c r="H324" s="390"/>
      <c r="I324" s="390"/>
      <c r="J324" s="390" t="s">
        <v>502</v>
      </c>
      <c r="K324" s="390">
        <v>950</v>
      </c>
      <c r="L324" s="390">
        <v>800</v>
      </c>
    </row>
    <row r="325" spans="1:12" ht="25.5" x14ac:dyDescent="0.2">
      <c r="A325" s="412"/>
      <c r="B325" s="412"/>
      <c r="C325" s="385"/>
      <c r="D325" s="391" t="s">
        <v>633</v>
      </c>
      <c r="E325" s="391" t="s">
        <v>194</v>
      </c>
      <c r="F325" s="390">
        <v>1</v>
      </c>
      <c r="G325" s="390">
        <v>1000</v>
      </c>
      <c r="H325" s="390"/>
      <c r="I325" s="390"/>
      <c r="J325" s="390" t="s">
        <v>502</v>
      </c>
      <c r="K325" s="390">
        <v>1177.0833333333335</v>
      </c>
      <c r="L325" s="390">
        <v>1000</v>
      </c>
    </row>
    <row r="326" spans="1:12" x14ac:dyDescent="0.2">
      <c r="A326" s="412"/>
      <c r="B326" s="412"/>
      <c r="C326" s="385"/>
      <c r="D326" s="391" t="s">
        <v>48</v>
      </c>
      <c r="E326" s="391" t="s">
        <v>193</v>
      </c>
      <c r="F326" s="390">
        <v>1</v>
      </c>
      <c r="G326" s="390">
        <v>1250</v>
      </c>
      <c r="H326" s="390"/>
      <c r="I326" s="390"/>
      <c r="J326" s="390" t="s">
        <v>502</v>
      </c>
      <c r="K326" s="390">
        <v>1323.9083333333335</v>
      </c>
      <c r="L326" s="390">
        <v>1250</v>
      </c>
    </row>
    <row r="327" spans="1:12" x14ac:dyDescent="0.2">
      <c r="A327" s="412"/>
      <c r="B327" s="412"/>
      <c r="C327" s="385"/>
      <c r="D327" s="391" t="s">
        <v>48</v>
      </c>
      <c r="E327" s="431" t="s">
        <v>557</v>
      </c>
      <c r="F327" s="429">
        <v>1</v>
      </c>
      <c r="G327" s="429">
        <v>2500</v>
      </c>
      <c r="H327" s="390"/>
      <c r="I327" s="390"/>
      <c r="J327" s="390" t="s">
        <v>502</v>
      </c>
      <c r="K327" s="390"/>
      <c r="L327" s="390"/>
    </row>
    <row r="328" spans="1:12" x14ac:dyDescent="0.2">
      <c r="A328" s="412"/>
      <c r="B328" s="412"/>
      <c r="C328" s="385"/>
      <c r="D328" s="391" t="s">
        <v>48</v>
      </c>
      <c r="E328" s="431" t="s">
        <v>632</v>
      </c>
      <c r="F328" s="429">
        <v>1</v>
      </c>
      <c r="G328" s="429">
        <v>1250</v>
      </c>
      <c r="H328" s="390"/>
      <c r="I328" s="390"/>
      <c r="J328" s="390" t="s">
        <v>502</v>
      </c>
      <c r="K328" s="390"/>
      <c r="L328" s="390"/>
    </row>
    <row r="329" spans="1:12" ht="25.5" x14ac:dyDescent="0.2">
      <c r="A329" s="412"/>
      <c r="B329" s="412"/>
      <c r="C329" s="385"/>
      <c r="D329" s="391" t="s">
        <v>631</v>
      </c>
      <c r="E329" s="391" t="s">
        <v>461</v>
      </c>
      <c r="F329" s="390">
        <v>1</v>
      </c>
      <c r="G329" s="390">
        <v>800</v>
      </c>
      <c r="H329" s="390"/>
      <c r="I329" s="390"/>
      <c r="J329" s="390" t="s">
        <v>502</v>
      </c>
      <c r="K329" s="390">
        <v>1250</v>
      </c>
      <c r="L329" s="390">
        <v>1000</v>
      </c>
    </row>
    <row r="330" spans="1:12" x14ac:dyDescent="0.2">
      <c r="A330" s="412"/>
      <c r="B330" s="412"/>
      <c r="C330" s="385"/>
      <c r="D330" s="391" t="s">
        <v>54</v>
      </c>
      <c r="E330" s="391" t="s">
        <v>225</v>
      </c>
      <c r="F330" s="390">
        <v>1</v>
      </c>
      <c r="G330" s="390">
        <v>1875</v>
      </c>
      <c r="H330" s="390"/>
      <c r="I330" s="390"/>
      <c r="J330" s="390" t="s">
        <v>502</v>
      </c>
      <c r="K330" s="390">
        <v>1645.8333333333333</v>
      </c>
      <c r="L330" s="390">
        <v>1875</v>
      </c>
    </row>
    <row r="331" spans="1:12" ht="38.25" customHeight="1" x14ac:dyDescent="0.2">
      <c r="A331" s="412"/>
      <c r="B331" s="412"/>
      <c r="C331" s="385"/>
      <c r="D331" s="432" t="s">
        <v>825</v>
      </c>
      <c r="E331" s="391"/>
      <c r="F331" s="397">
        <f>SUM(F332:F373)</f>
        <v>42</v>
      </c>
      <c r="G331" s="397">
        <f>SUM(G332:G373)</f>
        <v>34200</v>
      </c>
      <c r="H331" s="397">
        <f>SUM(H332:H373)</f>
        <v>0</v>
      </c>
      <c r="I331" s="397">
        <f>SUM(I332:I373)</f>
        <v>0</v>
      </c>
      <c r="J331" s="390"/>
      <c r="K331" s="390"/>
      <c r="L331" s="390"/>
    </row>
    <row r="332" spans="1:12" x14ac:dyDescent="0.2">
      <c r="A332" s="412"/>
      <c r="B332" s="412"/>
      <c r="C332" s="385"/>
      <c r="D332" s="391" t="s">
        <v>8</v>
      </c>
      <c r="E332" s="391" t="s">
        <v>655</v>
      </c>
      <c r="F332" s="390">
        <v>1</v>
      </c>
      <c r="G332" s="390">
        <v>1000</v>
      </c>
      <c r="H332" s="390"/>
      <c r="I332" s="390"/>
      <c r="J332" s="390" t="s">
        <v>502</v>
      </c>
      <c r="K332" s="390">
        <v>1414.5833333333333</v>
      </c>
      <c r="L332" s="390">
        <v>1250</v>
      </c>
    </row>
    <row r="333" spans="1:12" x14ac:dyDescent="0.2">
      <c r="A333" s="412"/>
      <c r="B333" s="412"/>
      <c r="C333" s="385"/>
      <c r="D333" s="391" t="s">
        <v>8</v>
      </c>
      <c r="E333" s="391" t="s">
        <v>654</v>
      </c>
      <c r="F333" s="390">
        <v>1</v>
      </c>
      <c r="G333" s="390">
        <v>1000</v>
      </c>
      <c r="H333" s="390"/>
      <c r="I333" s="390"/>
      <c r="J333" s="390" t="s">
        <v>502</v>
      </c>
      <c r="K333" s="390">
        <v>1052.0825</v>
      </c>
      <c r="L333" s="390">
        <v>1250</v>
      </c>
    </row>
    <row r="334" spans="1:12" ht="51" x14ac:dyDescent="0.2">
      <c r="A334" s="412"/>
      <c r="B334" s="412"/>
      <c r="C334" s="385"/>
      <c r="D334" s="391" t="s">
        <v>8</v>
      </c>
      <c r="E334" s="391" t="s">
        <v>815</v>
      </c>
      <c r="F334" s="390">
        <v>1</v>
      </c>
      <c r="G334" s="390">
        <v>1000</v>
      </c>
      <c r="H334" s="390"/>
      <c r="I334" s="390"/>
      <c r="J334" s="390" t="s">
        <v>502</v>
      </c>
      <c r="K334" s="390">
        <v>1343.75</v>
      </c>
      <c r="L334" s="390">
        <v>333.33333333333331</v>
      </c>
    </row>
    <row r="335" spans="1:12" x14ac:dyDescent="0.2">
      <c r="A335" s="412"/>
      <c r="B335" s="412"/>
      <c r="C335" s="385"/>
      <c r="D335" s="391" t="s">
        <v>10</v>
      </c>
      <c r="E335" s="391" t="s">
        <v>199</v>
      </c>
      <c r="F335" s="390">
        <v>1</v>
      </c>
      <c r="G335" s="390">
        <v>800</v>
      </c>
      <c r="H335" s="390"/>
      <c r="I335" s="390"/>
      <c r="J335" s="390" t="s">
        <v>502</v>
      </c>
      <c r="K335" s="390">
        <v>1027.0833333333333</v>
      </c>
      <c r="L335" s="390">
        <v>800</v>
      </c>
    </row>
    <row r="336" spans="1:12" x14ac:dyDescent="0.2">
      <c r="A336" s="412"/>
      <c r="B336" s="412"/>
      <c r="C336" s="385"/>
      <c r="D336" s="391" t="s">
        <v>10</v>
      </c>
      <c r="E336" s="391" t="s">
        <v>649</v>
      </c>
      <c r="F336" s="390">
        <v>1</v>
      </c>
      <c r="G336" s="390">
        <v>800</v>
      </c>
      <c r="H336" s="390"/>
      <c r="I336" s="390"/>
      <c r="J336" s="390" t="s">
        <v>502</v>
      </c>
      <c r="K336" s="390">
        <v>1160.4166666666667</v>
      </c>
      <c r="L336" s="390">
        <v>800</v>
      </c>
    </row>
    <row r="337" spans="1:12" x14ac:dyDescent="0.2">
      <c r="A337" s="412"/>
      <c r="B337" s="412"/>
      <c r="C337" s="385"/>
      <c r="D337" s="391" t="s">
        <v>10</v>
      </c>
      <c r="E337" s="431" t="s">
        <v>792</v>
      </c>
      <c r="F337" s="390">
        <v>1</v>
      </c>
      <c r="G337" s="390">
        <v>800</v>
      </c>
      <c r="H337" s="390"/>
      <c r="I337" s="390"/>
      <c r="J337" s="390" t="s">
        <v>502</v>
      </c>
      <c r="K337" s="390"/>
      <c r="L337" s="390"/>
    </row>
    <row r="338" spans="1:12" x14ac:dyDescent="0.2">
      <c r="A338" s="412"/>
      <c r="B338" s="412"/>
      <c r="C338" s="385"/>
      <c r="D338" s="391" t="s">
        <v>10</v>
      </c>
      <c r="E338" s="391" t="s">
        <v>200</v>
      </c>
      <c r="F338" s="390">
        <v>1</v>
      </c>
      <c r="G338" s="390">
        <v>800</v>
      </c>
      <c r="H338" s="390"/>
      <c r="I338" s="390"/>
      <c r="J338" s="390" t="s">
        <v>502</v>
      </c>
      <c r="K338" s="390">
        <v>960.41583333333335</v>
      </c>
      <c r="L338" s="390">
        <v>800</v>
      </c>
    </row>
    <row r="339" spans="1:12" x14ac:dyDescent="0.2">
      <c r="A339" s="412"/>
      <c r="B339" s="412"/>
      <c r="C339" s="385"/>
      <c r="D339" s="391" t="s">
        <v>10</v>
      </c>
      <c r="E339" s="391" t="s">
        <v>648</v>
      </c>
      <c r="F339" s="390">
        <v>1</v>
      </c>
      <c r="G339" s="390">
        <v>800</v>
      </c>
      <c r="H339" s="390"/>
      <c r="I339" s="390"/>
      <c r="J339" s="390" t="s">
        <v>502</v>
      </c>
      <c r="K339" s="390">
        <v>960.41583333333335</v>
      </c>
      <c r="L339" s="390">
        <v>800</v>
      </c>
    </row>
    <row r="340" spans="1:12" x14ac:dyDescent="0.2">
      <c r="A340" s="412"/>
      <c r="B340" s="412"/>
      <c r="C340" s="385"/>
      <c r="D340" s="391" t="s">
        <v>10</v>
      </c>
      <c r="E340" s="391" t="s">
        <v>647</v>
      </c>
      <c r="F340" s="390">
        <v>1</v>
      </c>
      <c r="G340" s="390">
        <v>800</v>
      </c>
      <c r="H340" s="390"/>
      <c r="I340" s="390"/>
      <c r="J340" s="390" t="s">
        <v>502</v>
      </c>
      <c r="K340" s="390">
        <v>960.41583333333335</v>
      </c>
      <c r="L340" s="390">
        <v>800</v>
      </c>
    </row>
    <row r="341" spans="1:12" x14ac:dyDescent="0.2">
      <c r="A341" s="412"/>
      <c r="B341" s="412"/>
      <c r="C341" s="385"/>
      <c r="D341" s="391" t="s">
        <v>10</v>
      </c>
      <c r="E341" s="391" t="s">
        <v>202</v>
      </c>
      <c r="F341" s="390">
        <v>1</v>
      </c>
      <c r="G341" s="390">
        <v>800</v>
      </c>
      <c r="H341" s="390"/>
      <c r="I341" s="390"/>
      <c r="J341" s="390" t="s">
        <v>502</v>
      </c>
      <c r="K341" s="390">
        <v>950</v>
      </c>
      <c r="L341" s="390">
        <v>800</v>
      </c>
    </row>
    <row r="342" spans="1:12" x14ac:dyDescent="0.2">
      <c r="A342" s="412"/>
      <c r="B342" s="412"/>
      <c r="C342" s="385"/>
      <c r="D342" s="391" t="s">
        <v>10</v>
      </c>
      <c r="E342" s="391" t="s">
        <v>204</v>
      </c>
      <c r="F342" s="390">
        <v>1</v>
      </c>
      <c r="G342" s="390">
        <v>800</v>
      </c>
      <c r="H342" s="390"/>
      <c r="I342" s="390"/>
      <c r="J342" s="390" t="s">
        <v>502</v>
      </c>
      <c r="K342" s="390">
        <v>960</v>
      </c>
      <c r="L342" s="390">
        <v>800</v>
      </c>
    </row>
    <row r="343" spans="1:12" x14ac:dyDescent="0.2">
      <c r="A343" s="412"/>
      <c r="B343" s="412"/>
      <c r="C343" s="385"/>
      <c r="D343" s="391" t="s">
        <v>10</v>
      </c>
      <c r="E343" s="391" t="s">
        <v>151</v>
      </c>
      <c r="F343" s="390">
        <v>1</v>
      </c>
      <c r="G343" s="390">
        <v>800</v>
      </c>
      <c r="H343" s="390"/>
      <c r="I343" s="390"/>
      <c r="J343" s="390" t="s">
        <v>502</v>
      </c>
      <c r="K343" s="390">
        <v>950</v>
      </c>
      <c r="L343" s="390">
        <v>800</v>
      </c>
    </row>
    <row r="344" spans="1:12" x14ac:dyDescent="0.2">
      <c r="A344" s="412"/>
      <c r="B344" s="412"/>
      <c r="C344" s="385"/>
      <c r="D344" s="391" t="s">
        <v>10</v>
      </c>
      <c r="E344" s="391" t="s">
        <v>184</v>
      </c>
      <c r="F344" s="390">
        <v>1</v>
      </c>
      <c r="G344" s="390">
        <v>800</v>
      </c>
      <c r="H344" s="390"/>
      <c r="I344" s="390"/>
      <c r="J344" s="390" t="s">
        <v>502</v>
      </c>
      <c r="K344" s="390">
        <v>960.41583333333335</v>
      </c>
      <c r="L344" s="390">
        <v>800</v>
      </c>
    </row>
    <row r="345" spans="1:12" x14ac:dyDescent="0.2">
      <c r="A345" s="412"/>
      <c r="B345" s="412"/>
      <c r="C345" s="385"/>
      <c r="D345" s="391" t="s">
        <v>10</v>
      </c>
      <c r="E345" s="391" t="s">
        <v>646</v>
      </c>
      <c r="F345" s="390">
        <v>1</v>
      </c>
      <c r="G345" s="390">
        <v>800</v>
      </c>
      <c r="H345" s="390"/>
      <c r="I345" s="390"/>
      <c r="J345" s="390" t="s">
        <v>502</v>
      </c>
      <c r="K345" s="390">
        <v>960.41583333333335</v>
      </c>
      <c r="L345" s="390">
        <v>800</v>
      </c>
    </row>
    <row r="346" spans="1:12" ht="25.5" x14ac:dyDescent="0.2">
      <c r="A346" s="412"/>
      <c r="B346" s="412"/>
      <c r="C346" s="385"/>
      <c r="D346" s="391" t="s">
        <v>10</v>
      </c>
      <c r="E346" s="391" t="s">
        <v>178</v>
      </c>
      <c r="F346" s="390">
        <v>1</v>
      </c>
      <c r="G346" s="390">
        <v>800</v>
      </c>
      <c r="H346" s="390"/>
      <c r="I346" s="390"/>
      <c r="J346" s="390" t="s">
        <v>502</v>
      </c>
      <c r="K346" s="390">
        <v>949.99749999999995</v>
      </c>
      <c r="L346" s="390">
        <v>800</v>
      </c>
    </row>
    <row r="347" spans="1:12" x14ac:dyDescent="0.2">
      <c r="A347" s="412"/>
      <c r="B347" s="412"/>
      <c r="C347" s="385"/>
      <c r="D347" s="391" t="s">
        <v>10</v>
      </c>
      <c r="E347" s="391" t="s">
        <v>179</v>
      </c>
      <c r="F347" s="390">
        <v>1</v>
      </c>
      <c r="G347" s="390">
        <v>800</v>
      </c>
      <c r="H347" s="390"/>
      <c r="I347" s="390"/>
      <c r="J347" s="390" t="s">
        <v>502</v>
      </c>
      <c r="K347" s="390">
        <v>960.41499999999996</v>
      </c>
      <c r="L347" s="390">
        <v>800</v>
      </c>
    </row>
    <row r="348" spans="1:12" x14ac:dyDescent="0.2">
      <c r="A348" s="412"/>
      <c r="B348" s="412"/>
      <c r="C348" s="385"/>
      <c r="D348" s="391" t="s">
        <v>10</v>
      </c>
      <c r="E348" s="391" t="s">
        <v>180</v>
      </c>
      <c r="F348" s="390">
        <v>1</v>
      </c>
      <c r="G348" s="390">
        <v>800</v>
      </c>
      <c r="H348" s="390"/>
      <c r="I348" s="390"/>
      <c r="J348" s="390" t="s">
        <v>502</v>
      </c>
      <c r="K348" s="390">
        <v>960.41499999999996</v>
      </c>
      <c r="L348" s="390">
        <v>800</v>
      </c>
    </row>
    <row r="349" spans="1:12" x14ac:dyDescent="0.2">
      <c r="A349" s="412"/>
      <c r="B349" s="412"/>
      <c r="C349" s="385"/>
      <c r="D349" s="391" t="s">
        <v>10</v>
      </c>
      <c r="E349" s="391" t="s">
        <v>645</v>
      </c>
      <c r="F349" s="390">
        <v>1</v>
      </c>
      <c r="G349" s="390">
        <v>800</v>
      </c>
      <c r="H349" s="390"/>
      <c r="I349" s="390"/>
      <c r="J349" s="390" t="s">
        <v>502</v>
      </c>
      <c r="K349" s="390">
        <v>960.41499999999996</v>
      </c>
      <c r="L349" s="390">
        <v>800</v>
      </c>
    </row>
    <row r="350" spans="1:12" x14ac:dyDescent="0.2">
      <c r="A350" s="412"/>
      <c r="B350" s="412"/>
      <c r="C350" s="385"/>
      <c r="D350" s="391" t="s">
        <v>10</v>
      </c>
      <c r="E350" s="391" t="s">
        <v>176</v>
      </c>
      <c r="F350" s="390">
        <v>1</v>
      </c>
      <c r="G350" s="390">
        <v>800</v>
      </c>
      <c r="H350" s="390"/>
      <c r="I350" s="390"/>
      <c r="J350" s="390" t="s">
        <v>502</v>
      </c>
      <c r="K350" s="390">
        <v>960.41499999999996</v>
      </c>
      <c r="L350" s="390">
        <v>800</v>
      </c>
    </row>
    <row r="351" spans="1:12" x14ac:dyDescent="0.2">
      <c r="A351" s="412"/>
      <c r="B351" s="412"/>
      <c r="C351" s="385"/>
      <c r="D351" s="391" t="s">
        <v>10</v>
      </c>
      <c r="E351" s="391" t="s">
        <v>174</v>
      </c>
      <c r="F351" s="390">
        <v>1</v>
      </c>
      <c r="G351" s="390">
        <v>800</v>
      </c>
      <c r="H351" s="390"/>
      <c r="I351" s="390"/>
      <c r="J351" s="390" t="s">
        <v>502</v>
      </c>
      <c r="K351" s="390">
        <v>960.41499999999996</v>
      </c>
      <c r="L351" s="390">
        <v>800</v>
      </c>
    </row>
    <row r="352" spans="1:12" x14ac:dyDescent="0.2">
      <c r="A352" s="412"/>
      <c r="B352" s="412"/>
      <c r="C352" s="385"/>
      <c r="D352" s="391" t="s">
        <v>10</v>
      </c>
      <c r="E352" s="391" t="s">
        <v>170</v>
      </c>
      <c r="F352" s="390">
        <v>1</v>
      </c>
      <c r="G352" s="390">
        <v>800</v>
      </c>
      <c r="H352" s="390"/>
      <c r="I352" s="390"/>
      <c r="J352" s="390" t="s">
        <v>502</v>
      </c>
      <c r="K352" s="390">
        <v>950</v>
      </c>
      <c r="L352" s="390">
        <v>749.20666666666659</v>
      </c>
    </row>
    <row r="353" spans="1:12" x14ac:dyDescent="0.2">
      <c r="A353" s="412"/>
      <c r="B353" s="412"/>
      <c r="C353" s="385"/>
      <c r="D353" s="391" t="s">
        <v>10</v>
      </c>
      <c r="E353" s="391" t="s">
        <v>171</v>
      </c>
      <c r="F353" s="390">
        <v>1</v>
      </c>
      <c r="G353" s="390">
        <v>800</v>
      </c>
      <c r="H353" s="390"/>
      <c r="I353" s="390"/>
      <c r="J353" s="390" t="s">
        <v>502</v>
      </c>
      <c r="K353" s="390">
        <v>960.41499999999996</v>
      </c>
      <c r="L353" s="390">
        <v>800</v>
      </c>
    </row>
    <row r="354" spans="1:12" x14ac:dyDescent="0.2">
      <c r="A354" s="412"/>
      <c r="B354" s="412"/>
      <c r="C354" s="385"/>
      <c r="D354" s="391" t="s">
        <v>10</v>
      </c>
      <c r="E354" s="391" t="s">
        <v>172</v>
      </c>
      <c r="F354" s="390">
        <v>1</v>
      </c>
      <c r="G354" s="390">
        <v>800</v>
      </c>
      <c r="H354" s="390"/>
      <c r="I354" s="390"/>
      <c r="J354" s="390" t="s">
        <v>502</v>
      </c>
      <c r="K354" s="390">
        <v>960.41499999999996</v>
      </c>
      <c r="L354" s="390">
        <v>800</v>
      </c>
    </row>
    <row r="355" spans="1:12" x14ac:dyDescent="0.2">
      <c r="A355" s="412"/>
      <c r="B355" s="412"/>
      <c r="C355" s="385"/>
      <c r="D355" s="391" t="s">
        <v>10</v>
      </c>
      <c r="E355" s="391" t="s">
        <v>173</v>
      </c>
      <c r="F355" s="390">
        <v>1</v>
      </c>
      <c r="G355" s="390">
        <v>800</v>
      </c>
      <c r="H355" s="390"/>
      <c r="I355" s="390"/>
      <c r="J355" s="390" t="s">
        <v>502</v>
      </c>
      <c r="K355" s="390">
        <v>960.41499999999996</v>
      </c>
      <c r="L355" s="390">
        <v>800</v>
      </c>
    </row>
    <row r="356" spans="1:12" x14ac:dyDescent="0.2">
      <c r="A356" s="412"/>
      <c r="B356" s="412"/>
      <c r="C356" s="385"/>
      <c r="D356" s="391" t="s">
        <v>10</v>
      </c>
      <c r="E356" s="391" t="s">
        <v>166</v>
      </c>
      <c r="F356" s="390">
        <v>1</v>
      </c>
      <c r="G356" s="390">
        <v>800</v>
      </c>
      <c r="H356" s="390"/>
      <c r="I356" s="390"/>
      <c r="J356" s="390" t="s">
        <v>502</v>
      </c>
      <c r="K356" s="390">
        <v>960.41499999999996</v>
      </c>
      <c r="L356" s="390">
        <v>800</v>
      </c>
    </row>
    <row r="357" spans="1:12" x14ac:dyDescent="0.2">
      <c r="A357" s="412"/>
      <c r="B357" s="412"/>
      <c r="C357" s="385"/>
      <c r="D357" s="391" t="s">
        <v>10</v>
      </c>
      <c r="E357" s="391" t="s">
        <v>167</v>
      </c>
      <c r="F357" s="390">
        <v>1</v>
      </c>
      <c r="G357" s="390">
        <v>800</v>
      </c>
      <c r="H357" s="390"/>
      <c r="I357" s="390"/>
      <c r="J357" s="390" t="s">
        <v>502</v>
      </c>
      <c r="K357" s="390">
        <v>960.41499999999996</v>
      </c>
      <c r="L357" s="390">
        <v>800</v>
      </c>
    </row>
    <row r="358" spans="1:12" x14ac:dyDescent="0.2">
      <c r="A358" s="412"/>
      <c r="B358" s="412"/>
      <c r="C358" s="385"/>
      <c r="D358" s="391" t="s">
        <v>10</v>
      </c>
      <c r="E358" s="391" t="s">
        <v>168</v>
      </c>
      <c r="F358" s="390">
        <v>1</v>
      </c>
      <c r="G358" s="390">
        <v>800</v>
      </c>
      <c r="H358" s="390"/>
      <c r="I358" s="390"/>
      <c r="J358" s="390" t="s">
        <v>502</v>
      </c>
      <c r="K358" s="390">
        <v>960.41499999999996</v>
      </c>
      <c r="L358" s="390">
        <v>800</v>
      </c>
    </row>
    <row r="359" spans="1:12" x14ac:dyDescent="0.2">
      <c r="A359" s="412"/>
      <c r="B359" s="412"/>
      <c r="C359" s="385"/>
      <c r="D359" s="391" t="s">
        <v>10</v>
      </c>
      <c r="E359" s="391" t="s">
        <v>169</v>
      </c>
      <c r="F359" s="390">
        <v>1</v>
      </c>
      <c r="G359" s="390">
        <v>800</v>
      </c>
      <c r="H359" s="390"/>
      <c r="I359" s="390"/>
      <c r="J359" s="390" t="s">
        <v>502</v>
      </c>
      <c r="K359" s="390">
        <v>960.41499999999996</v>
      </c>
      <c r="L359" s="390">
        <v>800</v>
      </c>
    </row>
    <row r="360" spans="1:12" x14ac:dyDescent="0.2">
      <c r="A360" s="412"/>
      <c r="B360" s="412"/>
      <c r="C360" s="385"/>
      <c r="D360" s="391" t="s">
        <v>10</v>
      </c>
      <c r="E360" s="391" t="s">
        <v>163</v>
      </c>
      <c r="F360" s="390">
        <v>1</v>
      </c>
      <c r="G360" s="390">
        <v>800</v>
      </c>
      <c r="H360" s="390"/>
      <c r="I360" s="390"/>
      <c r="J360" s="390" t="s">
        <v>502</v>
      </c>
      <c r="K360" s="390">
        <v>960.41499999999996</v>
      </c>
      <c r="L360" s="390">
        <v>800</v>
      </c>
    </row>
    <row r="361" spans="1:12" x14ac:dyDescent="0.2">
      <c r="A361" s="412"/>
      <c r="B361" s="412"/>
      <c r="C361" s="385"/>
      <c r="D361" s="391" t="s">
        <v>10</v>
      </c>
      <c r="E361" s="391" t="s">
        <v>164</v>
      </c>
      <c r="F361" s="390">
        <v>1</v>
      </c>
      <c r="G361" s="390">
        <v>800</v>
      </c>
      <c r="H361" s="390"/>
      <c r="I361" s="390"/>
      <c r="J361" s="390" t="s">
        <v>502</v>
      </c>
      <c r="K361" s="390">
        <v>960.41499999999996</v>
      </c>
      <c r="L361" s="390">
        <v>800</v>
      </c>
    </row>
    <row r="362" spans="1:12" x14ac:dyDescent="0.2">
      <c r="A362" s="412"/>
      <c r="B362" s="412"/>
      <c r="C362" s="385"/>
      <c r="D362" s="391" t="s">
        <v>10</v>
      </c>
      <c r="E362" s="391" t="s">
        <v>165</v>
      </c>
      <c r="F362" s="390">
        <v>1</v>
      </c>
      <c r="G362" s="390">
        <v>800</v>
      </c>
      <c r="H362" s="390"/>
      <c r="I362" s="390"/>
      <c r="J362" s="390" t="s">
        <v>502</v>
      </c>
      <c r="K362" s="390">
        <v>960.41499999999996</v>
      </c>
      <c r="L362" s="390">
        <v>800</v>
      </c>
    </row>
    <row r="363" spans="1:12" x14ac:dyDescent="0.2">
      <c r="A363" s="412"/>
      <c r="B363" s="412"/>
      <c r="C363" s="385"/>
      <c r="D363" s="391" t="s">
        <v>10</v>
      </c>
      <c r="E363" s="391" t="s">
        <v>182</v>
      </c>
      <c r="F363" s="390">
        <v>1</v>
      </c>
      <c r="G363" s="390">
        <v>800</v>
      </c>
      <c r="H363" s="390"/>
      <c r="I363" s="390"/>
      <c r="J363" s="390" t="s">
        <v>502</v>
      </c>
      <c r="K363" s="390">
        <v>60.605833333333329</v>
      </c>
      <c r="L363" s="390">
        <v>800</v>
      </c>
    </row>
    <row r="364" spans="1:12" x14ac:dyDescent="0.2">
      <c r="A364" s="412"/>
      <c r="B364" s="412"/>
      <c r="C364" s="385"/>
      <c r="D364" s="391" t="s">
        <v>10</v>
      </c>
      <c r="E364" s="391" t="s">
        <v>183</v>
      </c>
      <c r="F364" s="390">
        <v>1</v>
      </c>
      <c r="G364" s="390">
        <v>800</v>
      </c>
      <c r="H364" s="390"/>
      <c r="I364" s="390"/>
      <c r="J364" s="390" t="s">
        <v>502</v>
      </c>
      <c r="K364" s="390">
        <v>60.605833333333329</v>
      </c>
      <c r="L364" s="390">
        <v>800</v>
      </c>
    </row>
    <row r="365" spans="1:12" x14ac:dyDescent="0.2">
      <c r="A365" s="412"/>
      <c r="B365" s="412"/>
      <c r="C365" s="385"/>
      <c r="D365" s="391" t="s">
        <v>10</v>
      </c>
      <c r="E365" s="391" t="s">
        <v>161</v>
      </c>
      <c r="F365" s="390">
        <v>1</v>
      </c>
      <c r="G365" s="390">
        <v>800</v>
      </c>
      <c r="H365" s="390"/>
      <c r="I365" s="390"/>
      <c r="J365" s="390" t="s">
        <v>502</v>
      </c>
      <c r="K365" s="390">
        <v>950</v>
      </c>
      <c r="L365" s="390">
        <v>685.71333333333325</v>
      </c>
    </row>
    <row r="366" spans="1:12" x14ac:dyDescent="0.2">
      <c r="A366" s="412"/>
      <c r="B366" s="412"/>
      <c r="C366" s="385"/>
      <c r="D366" s="391" t="s">
        <v>10</v>
      </c>
      <c r="E366" s="391" t="s">
        <v>644</v>
      </c>
      <c r="F366" s="390">
        <v>1</v>
      </c>
      <c r="G366" s="390">
        <v>800</v>
      </c>
      <c r="H366" s="390"/>
      <c r="I366" s="390"/>
      <c r="J366" s="390" t="s">
        <v>502</v>
      </c>
      <c r="K366" s="390">
        <v>853.26083333333338</v>
      </c>
      <c r="L366" s="390">
        <v>800</v>
      </c>
    </row>
    <row r="367" spans="1:12" x14ac:dyDescent="0.2">
      <c r="A367" s="412"/>
      <c r="B367" s="412"/>
      <c r="C367" s="385"/>
      <c r="D367" s="391" t="s">
        <v>10</v>
      </c>
      <c r="E367" s="391" t="s">
        <v>157</v>
      </c>
      <c r="F367" s="390">
        <v>1</v>
      </c>
      <c r="G367" s="390">
        <v>800</v>
      </c>
      <c r="H367" s="390"/>
      <c r="I367" s="390"/>
      <c r="J367" s="390" t="s">
        <v>502</v>
      </c>
      <c r="K367" s="390">
        <v>960.41499999999996</v>
      </c>
      <c r="L367" s="390">
        <v>800</v>
      </c>
    </row>
    <row r="368" spans="1:12" x14ac:dyDescent="0.2">
      <c r="A368" s="412"/>
      <c r="B368" s="412"/>
      <c r="C368" s="385"/>
      <c r="D368" s="391" t="s">
        <v>10</v>
      </c>
      <c r="E368" s="391" t="s">
        <v>159</v>
      </c>
      <c r="F368" s="390">
        <v>1</v>
      </c>
      <c r="G368" s="390">
        <v>800</v>
      </c>
      <c r="H368" s="390"/>
      <c r="I368" s="390"/>
      <c r="J368" s="390" t="s">
        <v>502</v>
      </c>
      <c r="K368" s="390">
        <v>960.41499999999996</v>
      </c>
      <c r="L368" s="390">
        <v>800</v>
      </c>
    </row>
    <row r="369" spans="1:12" x14ac:dyDescent="0.2">
      <c r="A369" s="412"/>
      <c r="B369" s="412"/>
      <c r="C369" s="385"/>
      <c r="D369" s="391" t="s">
        <v>10</v>
      </c>
      <c r="E369" s="391" t="s">
        <v>154</v>
      </c>
      <c r="F369" s="390">
        <v>1</v>
      </c>
      <c r="G369" s="390">
        <v>800</v>
      </c>
      <c r="H369" s="390"/>
      <c r="I369" s="390"/>
      <c r="J369" s="390" t="s">
        <v>502</v>
      </c>
      <c r="K369" s="390">
        <v>960.41499999999996</v>
      </c>
      <c r="L369" s="390">
        <v>800</v>
      </c>
    </row>
    <row r="370" spans="1:12" x14ac:dyDescent="0.2">
      <c r="A370" s="412"/>
      <c r="B370" s="412"/>
      <c r="C370" s="385"/>
      <c r="D370" s="391" t="s">
        <v>10</v>
      </c>
      <c r="E370" s="391" t="s">
        <v>155</v>
      </c>
      <c r="F370" s="390">
        <v>1</v>
      </c>
      <c r="G370" s="390">
        <v>800</v>
      </c>
      <c r="H370" s="390"/>
      <c r="I370" s="390"/>
      <c r="J370" s="390" t="s">
        <v>502</v>
      </c>
      <c r="K370" s="390">
        <v>960.41499999999996</v>
      </c>
      <c r="L370" s="390">
        <v>698.4133333333333</v>
      </c>
    </row>
    <row r="371" spans="1:12" x14ac:dyDescent="0.2">
      <c r="A371" s="412"/>
      <c r="B371" s="412"/>
      <c r="C371" s="385"/>
      <c r="D371" s="391" t="s">
        <v>10</v>
      </c>
      <c r="E371" s="391" t="s">
        <v>156</v>
      </c>
      <c r="F371" s="390">
        <v>1</v>
      </c>
      <c r="G371" s="390">
        <v>800</v>
      </c>
      <c r="H371" s="390"/>
      <c r="I371" s="390"/>
      <c r="J371" s="390" t="s">
        <v>502</v>
      </c>
      <c r="K371" s="390">
        <v>960.41499999999996</v>
      </c>
      <c r="L371" s="390">
        <v>800</v>
      </c>
    </row>
    <row r="372" spans="1:12" x14ac:dyDescent="0.2">
      <c r="A372" s="412"/>
      <c r="B372" s="412"/>
      <c r="C372" s="385"/>
      <c r="D372" s="391" t="s">
        <v>10</v>
      </c>
      <c r="E372" s="391" t="s">
        <v>642</v>
      </c>
      <c r="F372" s="390">
        <v>1</v>
      </c>
      <c r="G372" s="390">
        <v>800</v>
      </c>
      <c r="H372" s="390"/>
      <c r="I372" s="390"/>
      <c r="J372" s="390" t="s">
        <v>502</v>
      </c>
      <c r="K372" s="390">
        <v>960.41499999999996</v>
      </c>
      <c r="L372" s="390">
        <v>800</v>
      </c>
    </row>
    <row r="373" spans="1:12" x14ac:dyDescent="0.2">
      <c r="A373" s="412"/>
      <c r="B373" s="412"/>
      <c r="C373" s="385"/>
      <c r="D373" s="391" t="s">
        <v>10</v>
      </c>
      <c r="E373" s="391" t="s">
        <v>145</v>
      </c>
      <c r="F373" s="390">
        <v>1</v>
      </c>
      <c r="G373" s="390">
        <v>800</v>
      </c>
      <c r="H373" s="390"/>
      <c r="I373" s="390"/>
      <c r="J373" s="390" t="s">
        <v>502</v>
      </c>
      <c r="K373" s="390">
        <v>960.41499999999996</v>
      </c>
      <c r="L373" s="390">
        <v>800</v>
      </c>
    </row>
    <row r="374" spans="1:12" ht="51" x14ac:dyDescent="0.2">
      <c r="A374" s="412"/>
      <c r="B374" s="412"/>
      <c r="C374" s="385"/>
      <c r="D374" s="432" t="s">
        <v>628</v>
      </c>
      <c r="E374" s="391"/>
      <c r="F374" s="397">
        <f>SUM(F375:F392)</f>
        <v>18</v>
      </c>
      <c r="G374" s="397">
        <f>SUM(G375:G392)</f>
        <v>16500</v>
      </c>
      <c r="H374" s="397">
        <f>SUM(H375:H392)</f>
        <v>0</v>
      </c>
      <c r="I374" s="397">
        <f>SUM(I375:I392)</f>
        <v>0</v>
      </c>
      <c r="J374" s="390"/>
      <c r="K374" s="390"/>
      <c r="L374" s="390"/>
    </row>
    <row r="375" spans="1:12" x14ac:dyDescent="0.2">
      <c r="A375" s="412"/>
      <c r="B375" s="412"/>
      <c r="C375" s="385"/>
      <c r="D375" s="391" t="s">
        <v>8</v>
      </c>
      <c r="E375" s="391" t="s">
        <v>214</v>
      </c>
      <c r="F375" s="390">
        <v>1</v>
      </c>
      <c r="G375" s="390">
        <v>1000</v>
      </c>
      <c r="H375" s="390"/>
      <c r="I375" s="390"/>
      <c r="J375" s="390" t="s">
        <v>502</v>
      </c>
      <c r="K375" s="390">
        <v>1275</v>
      </c>
      <c r="L375" s="390">
        <v>1000</v>
      </c>
    </row>
    <row r="376" spans="1:12" x14ac:dyDescent="0.2">
      <c r="A376" s="412"/>
      <c r="B376" s="412"/>
      <c r="C376" s="385"/>
      <c r="D376" s="391" t="s">
        <v>8</v>
      </c>
      <c r="E376" s="391" t="s">
        <v>629</v>
      </c>
      <c r="F376" s="390">
        <v>1</v>
      </c>
      <c r="G376" s="390">
        <v>1000</v>
      </c>
      <c r="H376" s="390"/>
      <c r="I376" s="390"/>
      <c r="J376" s="390" t="s">
        <v>502</v>
      </c>
      <c r="K376" s="390">
        <v>1151.9458333333334</v>
      </c>
      <c r="L376" s="390">
        <v>1000</v>
      </c>
    </row>
    <row r="377" spans="1:12" x14ac:dyDescent="0.2">
      <c r="A377" s="412"/>
      <c r="B377" s="412"/>
      <c r="C377" s="385"/>
      <c r="D377" s="391" t="s">
        <v>8</v>
      </c>
      <c r="E377" s="391" t="s">
        <v>187</v>
      </c>
      <c r="F377" s="390">
        <v>1</v>
      </c>
      <c r="G377" s="390">
        <v>1000</v>
      </c>
      <c r="H377" s="390"/>
      <c r="I377" s="390"/>
      <c r="J377" s="390" t="s">
        <v>502</v>
      </c>
      <c r="K377" s="390">
        <v>1250</v>
      </c>
      <c r="L377" s="390">
        <v>1000</v>
      </c>
    </row>
    <row r="378" spans="1:12" x14ac:dyDescent="0.2">
      <c r="A378" s="412"/>
      <c r="B378" s="412"/>
      <c r="C378" s="385"/>
      <c r="D378" s="391" t="s">
        <v>8</v>
      </c>
      <c r="E378" s="391" t="s">
        <v>219</v>
      </c>
      <c r="F378" s="390">
        <v>1</v>
      </c>
      <c r="G378" s="390">
        <v>1000</v>
      </c>
      <c r="H378" s="390"/>
      <c r="I378" s="390"/>
      <c r="J378" s="390" t="s">
        <v>502</v>
      </c>
      <c r="K378" s="390">
        <v>1233.3333333333333</v>
      </c>
      <c r="L378" s="390">
        <v>1000</v>
      </c>
    </row>
    <row r="379" spans="1:12" x14ac:dyDescent="0.2">
      <c r="A379" s="412"/>
      <c r="B379" s="412"/>
      <c r="C379" s="385"/>
      <c r="D379" s="391" t="s">
        <v>10</v>
      </c>
      <c r="E379" s="391" t="s">
        <v>197</v>
      </c>
      <c r="F379" s="390">
        <v>1</v>
      </c>
      <c r="G379" s="390">
        <v>800</v>
      </c>
      <c r="H379" s="390"/>
      <c r="I379" s="390"/>
      <c r="J379" s="390" t="s">
        <v>502</v>
      </c>
      <c r="K379" s="390">
        <v>991.66583333333335</v>
      </c>
      <c r="L379" s="390">
        <v>800</v>
      </c>
    </row>
    <row r="380" spans="1:12" ht="51" x14ac:dyDescent="0.2">
      <c r="A380" s="412"/>
      <c r="B380" s="412"/>
      <c r="C380" s="385"/>
      <c r="D380" s="391" t="s">
        <v>819</v>
      </c>
      <c r="E380" s="391" t="s">
        <v>818</v>
      </c>
      <c r="F380" s="390">
        <v>1</v>
      </c>
      <c r="G380" s="390">
        <v>1000</v>
      </c>
      <c r="H380" s="390"/>
      <c r="I380" s="390"/>
      <c r="J380" s="390" t="s">
        <v>502</v>
      </c>
      <c r="K380" s="390">
        <v>1166.6666666666667</v>
      </c>
      <c r="L380" s="390">
        <v>1000</v>
      </c>
    </row>
    <row r="381" spans="1:12" ht="25.5" x14ac:dyDescent="0.2">
      <c r="A381" s="412"/>
      <c r="B381" s="412"/>
      <c r="C381" s="385"/>
      <c r="D381" s="391" t="s">
        <v>820</v>
      </c>
      <c r="E381" s="391" t="s">
        <v>221</v>
      </c>
      <c r="F381" s="390">
        <v>1</v>
      </c>
      <c r="G381" s="390">
        <v>700</v>
      </c>
      <c r="H381" s="390"/>
      <c r="I381" s="390"/>
      <c r="J381" s="390" t="s">
        <v>502</v>
      </c>
      <c r="K381" s="390">
        <v>852.08333333333337</v>
      </c>
      <c r="L381" s="390">
        <v>700</v>
      </c>
    </row>
    <row r="382" spans="1:12" ht="38.25" x14ac:dyDescent="0.2">
      <c r="A382" s="412"/>
      <c r="B382" s="412"/>
      <c r="C382" s="385"/>
      <c r="D382" s="391" t="s">
        <v>821</v>
      </c>
      <c r="E382" s="391" t="s">
        <v>205</v>
      </c>
      <c r="F382" s="390">
        <v>1</v>
      </c>
      <c r="G382" s="390">
        <v>1000</v>
      </c>
      <c r="H382" s="390"/>
      <c r="I382" s="390"/>
      <c r="J382" s="390" t="s">
        <v>502</v>
      </c>
      <c r="K382" s="390">
        <v>1177.0833333333333</v>
      </c>
      <c r="L382" s="390">
        <v>1000</v>
      </c>
    </row>
    <row r="383" spans="1:12" ht="51" x14ac:dyDescent="0.2">
      <c r="A383" s="412"/>
      <c r="B383" s="412"/>
      <c r="C383" s="385"/>
      <c r="D383" s="391" t="s">
        <v>822</v>
      </c>
      <c r="E383" s="391" t="s">
        <v>212</v>
      </c>
      <c r="F383" s="390">
        <v>1</v>
      </c>
      <c r="G383" s="390">
        <v>1000</v>
      </c>
      <c r="H383" s="390"/>
      <c r="I383" s="390"/>
      <c r="J383" s="390" t="s">
        <v>502</v>
      </c>
      <c r="K383" s="390">
        <v>1166.6666666666667</v>
      </c>
      <c r="L383" s="390">
        <v>1000</v>
      </c>
    </row>
    <row r="384" spans="1:12" ht="25.5" x14ac:dyDescent="0.2">
      <c r="A384" s="412"/>
      <c r="B384" s="412"/>
      <c r="C384" s="385"/>
      <c r="D384" s="391" t="s">
        <v>823</v>
      </c>
      <c r="E384" s="391" t="s">
        <v>188</v>
      </c>
      <c r="F384" s="390">
        <v>1</v>
      </c>
      <c r="G384" s="390">
        <v>800</v>
      </c>
      <c r="H384" s="390"/>
      <c r="I384" s="390"/>
      <c r="J384" s="390" t="s">
        <v>502</v>
      </c>
      <c r="K384" s="390">
        <v>950</v>
      </c>
      <c r="L384" s="390">
        <v>800</v>
      </c>
    </row>
    <row r="385" spans="1:12" x14ac:dyDescent="0.2">
      <c r="A385" s="412"/>
      <c r="B385" s="412"/>
      <c r="C385" s="385"/>
      <c r="D385" s="391" t="s">
        <v>8</v>
      </c>
      <c r="E385" s="391" t="s">
        <v>185</v>
      </c>
      <c r="F385" s="390">
        <v>1</v>
      </c>
      <c r="G385" s="390">
        <v>1000</v>
      </c>
      <c r="H385" s="390"/>
      <c r="I385" s="390"/>
      <c r="J385" s="390" t="s">
        <v>502</v>
      </c>
      <c r="K385" s="390">
        <v>1166.6666666666667</v>
      </c>
      <c r="L385" s="390">
        <v>1000</v>
      </c>
    </row>
    <row r="386" spans="1:12" x14ac:dyDescent="0.2">
      <c r="A386" s="412"/>
      <c r="B386" s="412"/>
      <c r="C386" s="385"/>
      <c r="D386" s="391" t="s">
        <v>8</v>
      </c>
      <c r="E386" s="391" t="s">
        <v>816</v>
      </c>
      <c r="F386" s="390">
        <v>1</v>
      </c>
      <c r="G386" s="390">
        <v>1000</v>
      </c>
      <c r="H386" s="390"/>
      <c r="I386" s="390"/>
      <c r="J386" s="390" t="s">
        <v>502</v>
      </c>
      <c r="K386" s="390">
        <v>1166.6666666666667</v>
      </c>
      <c r="L386" s="390">
        <v>1000</v>
      </c>
    </row>
    <row r="387" spans="1:12" x14ac:dyDescent="0.2">
      <c r="A387" s="412"/>
      <c r="B387" s="412"/>
      <c r="C387" s="385"/>
      <c r="D387" s="391" t="s">
        <v>8</v>
      </c>
      <c r="E387" s="391" t="s">
        <v>817</v>
      </c>
      <c r="F387" s="390">
        <v>1</v>
      </c>
      <c r="G387" s="390">
        <v>1000</v>
      </c>
      <c r="H387" s="390"/>
      <c r="I387" s="390"/>
      <c r="J387" s="390" t="s">
        <v>502</v>
      </c>
      <c r="K387" s="390">
        <v>1177.0833333333333</v>
      </c>
      <c r="L387" s="390">
        <v>1000</v>
      </c>
    </row>
    <row r="388" spans="1:12" x14ac:dyDescent="0.2">
      <c r="A388" s="412"/>
      <c r="B388" s="412"/>
      <c r="C388" s="385"/>
      <c r="D388" s="391" t="s">
        <v>10</v>
      </c>
      <c r="E388" s="391" t="s">
        <v>147</v>
      </c>
      <c r="F388" s="390">
        <v>1</v>
      </c>
      <c r="G388" s="390">
        <v>800</v>
      </c>
      <c r="H388" s="390"/>
      <c r="I388" s="390"/>
      <c r="J388" s="390" t="s">
        <v>502</v>
      </c>
      <c r="K388" s="390">
        <v>960</v>
      </c>
      <c r="L388" s="390">
        <v>800</v>
      </c>
    </row>
    <row r="389" spans="1:12" x14ac:dyDescent="0.2">
      <c r="A389" s="412"/>
      <c r="B389" s="412"/>
      <c r="C389" s="385"/>
      <c r="D389" s="391" t="s">
        <v>10</v>
      </c>
      <c r="E389" s="391" t="s">
        <v>149</v>
      </c>
      <c r="F389" s="390">
        <v>1</v>
      </c>
      <c r="G389" s="390">
        <v>800</v>
      </c>
      <c r="H389" s="390"/>
      <c r="I389" s="390"/>
      <c r="J389" s="390" t="s">
        <v>502</v>
      </c>
      <c r="K389" s="390">
        <v>981.25</v>
      </c>
      <c r="L389" s="390">
        <v>800</v>
      </c>
    </row>
    <row r="390" spans="1:12" x14ac:dyDescent="0.2">
      <c r="A390" s="412"/>
      <c r="B390" s="412"/>
      <c r="C390" s="385"/>
      <c r="D390" s="391" t="s">
        <v>10</v>
      </c>
      <c r="E390" s="391" t="s">
        <v>148</v>
      </c>
      <c r="F390" s="390">
        <v>1</v>
      </c>
      <c r="G390" s="390">
        <v>800</v>
      </c>
      <c r="H390" s="390"/>
      <c r="I390" s="390"/>
      <c r="J390" s="390" t="s">
        <v>502</v>
      </c>
      <c r="K390" s="390">
        <v>960</v>
      </c>
      <c r="L390" s="390">
        <v>800</v>
      </c>
    </row>
    <row r="391" spans="1:12" x14ac:dyDescent="0.2">
      <c r="A391" s="412"/>
      <c r="B391" s="412"/>
      <c r="C391" s="385"/>
      <c r="D391" s="391" t="s">
        <v>10</v>
      </c>
      <c r="E391" s="391" t="s">
        <v>146</v>
      </c>
      <c r="F391" s="390">
        <v>1</v>
      </c>
      <c r="G391" s="390">
        <v>800</v>
      </c>
      <c r="H391" s="390"/>
      <c r="I391" s="390"/>
      <c r="J391" s="390" t="s">
        <v>502</v>
      </c>
      <c r="K391" s="390">
        <v>960</v>
      </c>
      <c r="L391" s="390">
        <v>800</v>
      </c>
    </row>
    <row r="392" spans="1:12" x14ac:dyDescent="0.2">
      <c r="A392" s="412"/>
      <c r="B392" s="412"/>
      <c r="C392" s="385"/>
      <c r="D392" s="391" t="s">
        <v>8</v>
      </c>
      <c r="E392" s="391" t="s">
        <v>619</v>
      </c>
      <c r="F392" s="390">
        <v>1</v>
      </c>
      <c r="G392" s="390">
        <v>1000</v>
      </c>
      <c r="H392" s="390"/>
      <c r="I392" s="390"/>
      <c r="J392" s="390" t="s">
        <v>502</v>
      </c>
      <c r="K392" s="390">
        <v>1161.21</v>
      </c>
      <c r="L392" s="390">
        <v>1000</v>
      </c>
    </row>
    <row r="393" spans="1:12" ht="38.25" x14ac:dyDescent="0.2">
      <c r="A393" s="412"/>
      <c r="B393" s="412"/>
      <c r="C393" s="385"/>
      <c r="D393" s="432" t="s">
        <v>824</v>
      </c>
      <c r="E393" s="391"/>
      <c r="F393" s="397">
        <f>SUM(F394:F414)</f>
        <v>21</v>
      </c>
      <c r="G393" s="397">
        <f>SUM(G394:G414)</f>
        <v>7155</v>
      </c>
      <c r="H393" s="397">
        <f>SUM(H394:H414)</f>
        <v>0</v>
      </c>
      <c r="I393" s="397">
        <f>SUM(I394:I414)</f>
        <v>0</v>
      </c>
      <c r="J393" s="390"/>
      <c r="K393" s="390"/>
      <c r="L393" s="390"/>
    </row>
    <row r="394" spans="1:12" x14ac:dyDescent="0.2">
      <c r="A394" s="412"/>
      <c r="B394" s="412"/>
      <c r="C394" s="385"/>
      <c r="D394" s="391" t="s">
        <v>618</v>
      </c>
      <c r="E394" s="391" t="s">
        <v>137</v>
      </c>
      <c r="F394" s="390">
        <v>1</v>
      </c>
      <c r="G394" s="390">
        <v>337</v>
      </c>
      <c r="H394" s="390"/>
      <c r="I394" s="390"/>
      <c r="J394" s="390" t="s">
        <v>502</v>
      </c>
      <c r="K394" s="390">
        <v>415.16166666666663</v>
      </c>
      <c r="L394" s="390">
        <v>337</v>
      </c>
    </row>
    <row r="395" spans="1:12" x14ac:dyDescent="0.2">
      <c r="A395" s="412"/>
      <c r="B395" s="412"/>
      <c r="C395" s="385"/>
      <c r="D395" s="391" t="s">
        <v>618</v>
      </c>
      <c r="E395" s="391" t="s">
        <v>122</v>
      </c>
      <c r="F395" s="390">
        <v>1</v>
      </c>
      <c r="G395" s="390">
        <v>337</v>
      </c>
      <c r="H395" s="390"/>
      <c r="I395" s="390"/>
      <c r="J395" s="390" t="s">
        <v>502</v>
      </c>
      <c r="K395" s="390">
        <v>415.16166666666663</v>
      </c>
      <c r="L395" s="390">
        <v>337</v>
      </c>
    </row>
    <row r="396" spans="1:12" x14ac:dyDescent="0.2">
      <c r="A396" s="412"/>
      <c r="B396" s="412"/>
      <c r="C396" s="385"/>
      <c r="D396" s="391" t="s">
        <v>618</v>
      </c>
      <c r="E396" s="391" t="s">
        <v>139</v>
      </c>
      <c r="F396" s="390">
        <v>1</v>
      </c>
      <c r="G396" s="390">
        <v>337</v>
      </c>
      <c r="H396" s="390"/>
      <c r="I396" s="390"/>
      <c r="J396" s="390" t="s">
        <v>502</v>
      </c>
      <c r="K396" s="390">
        <v>415.16166666666663</v>
      </c>
      <c r="L396" s="390">
        <v>337</v>
      </c>
    </row>
    <row r="397" spans="1:12" x14ac:dyDescent="0.2">
      <c r="A397" s="412"/>
      <c r="B397" s="412"/>
      <c r="C397" s="385"/>
      <c r="D397" s="391" t="s">
        <v>618</v>
      </c>
      <c r="E397" s="391" t="s">
        <v>119</v>
      </c>
      <c r="F397" s="390">
        <v>1</v>
      </c>
      <c r="G397" s="390">
        <v>337</v>
      </c>
      <c r="H397" s="390"/>
      <c r="I397" s="390"/>
      <c r="J397" s="390" t="s">
        <v>502</v>
      </c>
      <c r="K397" s="390">
        <v>415.16166666666663</v>
      </c>
      <c r="L397" s="390">
        <v>337</v>
      </c>
    </row>
    <row r="398" spans="1:12" x14ac:dyDescent="0.2">
      <c r="A398" s="412"/>
      <c r="B398" s="412"/>
      <c r="C398" s="385"/>
      <c r="D398" s="391" t="s">
        <v>618</v>
      </c>
      <c r="E398" s="391" t="s">
        <v>617</v>
      </c>
      <c r="F398" s="390">
        <v>1</v>
      </c>
      <c r="G398" s="390">
        <v>337</v>
      </c>
      <c r="H398" s="390"/>
      <c r="I398" s="390"/>
      <c r="J398" s="390" t="s">
        <v>502</v>
      </c>
      <c r="K398" s="390">
        <v>415.16166666666663</v>
      </c>
      <c r="L398" s="390">
        <v>337</v>
      </c>
    </row>
    <row r="399" spans="1:12" x14ac:dyDescent="0.2">
      <c r="A399" s="412"/>
      <c r="B399" s="412"/>
      <c r="C399" s="385"/>
      <c r="D399" s="391" t="s">
        <v>618</v>
      </c>
      <c r="E399" s="391" t="s">
        <v>121</v>
      </c>
      <c r="F399" s="390">
        <v>1</v>
      </c>
      <c r="G399" s="390">
        <v>337</v>
      </c>
      <c r="H399" s="390"/>
      <c r="I399" s="390"/>
      <c r="J399" s="390" t="s">
        <v>502</v>
      </c>
      <c r="K399" s="390">
        <v>415.16166666666663</v>
      </c>
      <c r="L399" s="390">
        <v>337</v>
      </c>
    </row>
    <row r="400" spans="1:12" x14ac:dyDescent="0.2">
      <c r="A400" s="412"/>
      <c r="B400" s="412"/>
      <c r="C400" s="385"/>
      <c r="D400" s="391" t="s">
        <v>618</v>
      </c>
      <c r="E400" s="391" t="s">
        <v>616</v>
      </c>
      <c r="F400" s="390">
        <v>1</v>
      </c>
      <c r="G400" s="390">
        <v>337</v>
      </c>
      <c r="H400" s="390"/>
      <c r="I400" s="390"/>
      <c r="J400" s="390" t="s">
        <v>502</v>
      </c>
      <c r="K400" s="390">
        <v>415.16166666666663</v>
      </c>
      <c r="L400" s="390">
        <v>337</v>
      </c>
    </row>
    <row r="401" spans="1:12" x14ac:dyDescent="0.2">
      <c r="A401" s="412"/>
      <c r="B401" s="412"/>
      <c r="C401" s="385"/>
      <c r="D401" s="391" t="s">
        <v>618</v>
      </c>
      <c r="E401" s="391" t="s">
        <v>124</v>
      </c>
      <c r="F401" s="390">
        <v>1</v>
      </c>
      <c r="G401" s="390">
        <v>337</v>
      </c>
      <c r="H401" s="390"/>
      <c r="I401" s="390"/>
      <c r="J401" s="390" t="s">
        <v>502</v>
      </c>
      <c r="K401" s="390">
        <v>415.16166666666663</v>
      </c>
      <c r="L401" s="390">
        <v>337</v>
      </c>
    </row>
    <row r="402" spans="1:12" x14ac:dyDescent="0.2">
      <c r="A402" s="412"/>
      <c r="B402" s="412"/>
      <c r="C402" s="385"/>
      <c r="D402" s="391" t="s">
        <v>618</v>
      </c>
      <c r="E402" s="391" t="s">
        <v>125</v>
      </c>
      <c r="F402" s="390">
        <v>1</v>
      </c>
      <c r="G402" s="390">
        <v>337</v>
      </c>
      <c r="H402" s="390"/>
      <c r="I402" s="390"/>
      <c r="J402" s="390" t="s">
        <v>502</v>
      </c>
      <c r="K402" s="390">
        <v>415.16166666666663</v>
      </c>
      <c r="L402" s="390">
        <v>337</v>
      </c>
    </row>
    <row r="403" spans="1:12" x14ac:dyDescent="0.2">
      <c r="A403" s="412"/>
      <c r="B403" s="412"/>
      <c r="C403" s="385"/>
      <c r="D403" s="391" t="s">
        <v>618</v>
      </c>
      <c r="E403" s="391" t="s">
        <v>126</v>
      </c>
      <c r="F403" s="390">
        <v>1</v>
      </c>
      <c r="G403" s="390">
        <v>337</v>
      </c>
      <c r="H403" s="390"/>
      <c r="I403" s="390"/>
      <c r="J403" s="390" t="s">
        <v>502</v>
      </c>
      <c r="K403" s="390">
        <v>415.16166666666663</v>
      </c>
      <c r="L403" s="390">
        <v>337</v>
      </c>
    </row>
    <row r="404" spans="1:12" x14ac:dyDescent="0.2">
      <c r="A404" s="412"/>
      <c r="B404" s="412"/>
      <c r="C404" s="385"/>
      <c r="D404" s="391" t="s">
        <v>618</v>
      </c>
      <c r="E404" s="391" t="s">
        <v>127</v>
      </c>
      <c r="F404" s="390">
        <v>1</v>
      </c>
      <c r="G404" s="390">
        <v>337</v>
      </c>
      <c r="H404" s="390"/>
      <c r="I404" s="390"/>
      <c r="J404" s="390" t="s">
        <v>502</v>
      </c>
      <c r="K404" s="390">
        <v>330.83333333333331</v>
      </c>
      <c r="L404" s="390">
        <v>337</v>
      </c>
    </row>
    <row r="405" spans="1:12" x14ac:dyDescent="0.2">
      <c r="A405" s="412"/>
      <c r="B405" s="412"/>
      <c r="C405" s="385"/>
      <c r="D405" s="391" t="s">
        <v>618</v>
      </c>
      <c r="E405" s="391" t="s">
        <v>128</v>
      </c>
      <c r="F405" s="390">
        <v>1</v>
      </c>
      <c r="G405" s="390">
        <v>337</v>
      </c>
      <c r="H405" s="390"/>
      <c r="I405" s="390"/>
      <c r="J405" s="390" t="s">
        <v>502</v>
      </c>
      <c r="K405" s="390">
        <v>415.16166666666663</v>
      </c>
      <c r="L405" s="390">
        <v>337</v>
      </c>
    </row>
    <row r="406" spans="1:12" x14ac:dyDescent="0.2">
      <c r="A406" s="412"/>
      <c r="B406" s="412"/>
      <c r="C406" s="385"/>
      <c r="D406" s="391" t="s">
        <v>618</v>
      </c>
      <c r="E406" s="391" t="s">
        <v>129</v>
      </c>
      <c r="F406" s="390">
        <v>1</v>
      </c>
      <c r="G406" s="390">
        <v>337</v>
      </c>
      <c r="H406" s="390"/>
      <c r="I406" s="390"/>
      <c r="J406" s="390" t="s">
        <v>502</v>
      </c>
      <c r="K406" s="390">
        <v>415.16166666666663</v>
      </c>
      <c r="L406" s="390">
        <v>337</v>
      </c>
    </row>
    <row r="407" spans="1:12" x14ac:dyDescent="0.2">
      <c r="A407" s="412"/>
      <c r="B407" s="412"/>
      <c r="C407" s="385"/>
      <c r="D407" s="391" t="s">
        <v>618</v>
      </c>
      <c r="E407" s="391" t="s">
        <v>130</v>
      </c>
      <c r="F407" s="390">
        <v>1</v>
      </c>
      <c r="G407" s="390">
        <v>337</v>
      </c>
      <c r="H407" s="390"/>
      <c r="I407" s="390"/>
      <c r="J407" s="390" t="s">
        <v>502</v>
      </c>
      <c r="K407" s="390">
        <v>415.16166666666663</v>
      </c>
      <c r="L407" s="390">
        <v>337</v>
      </c>
    </row>
    <row r="408" spans="1:12" x14ac:dyDescent="0.2">
      <c r="A408" s="412"/>
      <c r="B408" s="412"/>
      <c r="C408" s="385"/>
      <c r="D408" s="391" t="s">
        <v>618</v>
      </c>
      <c r="E408" s="391" t="s">
        <v>131</v>
      </c>
      <c r="F408" s="390">
        <v>1</v>
      </c>
      <c r="G408" s="390">
        <v>337</v>
      </c>
      <c r="H408" s="390"/>
      <c r="I408" s="390"/>
      <c r="J408" s="390" t="s">
        <v>502</v>
      </c>
      <c r="K408" s="390">
        <v>415.16166666666663</v>
      </c>
      <c r="L408" s="390">
        <v>337</v>
      </c>
    </row>
    <row r="409" spans="1:12" x14ac:dyDescent="0.2">
      <c r="A409" s="412"/>
      <c r="B409" s="412"/>
      <c r="C409" s="385"/>
      <c r="D409" s="391" t="s">
        <v>618</v>
      </c>
      <c r="E409" s="391" t="s">
        <v>132</v>
      </c>
      <c r="F409" s="390">
        <v>1</v>
      </c>
      <c r="G409" s="390">
        <v>337</v>
      </c>
      <c r="H409" s="390"/>
      <c r="I409" s="390"/>
      <c r="J409" s="390" t="s">
        <v>502</v>
      </c>
      <c r="K409" s="390">
        <v>415.16166666666663</v>
      </c>
      <c r="L409" s="390">
        <v>337</v>
      </c>
    </row>
    <row r="410" spans="1:12" x14ac:dyDescent="0.2">
      <c r="A410" s="412"/>
      <c r="B410" s="412"/>
      <c r="C410" s="385"/>
      <c r="D410" s="391" t="s">
        <v>618</v>
      </c>
      <c r="E410" s="391" t="s">
        <v>133</v>
      </c>
      <c r="F410" s="390">
        <v>1</v>
      </c>
      <c r="G410" s="390">
        <v>415</v>
      </c>
      <c r="H410" s="390"/>
      <c r="I410" s="390"/>
      <c r="J410" s="390" t="s">
        <v>502</v>
      </c>
      <c r="K410" s="390">
        <v>521.82833333333326</v>
      </c>
      <c r="L410" s="390">
        <v>465</v>
      </c>
    </row>
    <row r="411" spans="1:12" x14ac:dyDescent="0.2">
      <c r="A411" s="412"/>
      <c r="B411" s="412"/>
      <c r="C411" s="385"/>
      <c r="D411" s="391" t="s">
        <v>618</v>
      </c>
      <c r="E411" s="391" t="s">
        <v>134</v>
      </c>
      <c r="F411" s="390">
        <v>1</v>
      </c>
      <c r="G411" s="390">
        <v>337</v>
      </c>
      <c r="H411" s="390"/>
      <c r="I411" s="390"/>
      <c r="J411" s="390" t="s">
        <v>502</v>
      </c>
      <c r="K411" s="390">
        <v>415.16166666666663</v>
      </c>
      <c r="L411" s="390">
        <v>337</v>
      </c>
    </row>
    <row r="412" spans="1:12" x14ac:dyDescent="0.2">
      <c r="A412" s="412"/>
      <c r="B412" s="412"/>
      <c r="C412" s="385"/>
      <c r="D412" s="391" t="s">
        <v>618</v>
      </c>
      <c r="E412" s="391" t="s">
        <v>135</v>
      </c>
      <c r="F412" s="390">
        <v>1</v>
      </c>
      <c r="G412" s="390">
        <v>337</v>
      </c>
      <c r="H412" s="390"/>
      <c r="I412" s="390"/>
      <c r="J412" s="390" t="s">
        <v>502</v>
      </c>
      <c r="K412" s="390">
        <v>415.16166666666663</v>
      </c>
      <c r="L412" s="390">
        <v>337</v>
      </c>
    </row>
    <row r="413" spans="1:12" x14ac:dyDescent="0.2">
      <c r="A413" s="412"/>
      <c r="B413" s="412"/>
      <c r="C413" s="385"/>
      <c r="D413" s="391" t="s">
        <v>618</v>
      </c>
      <c r="E413" s="391" t="s">
        <v>136</v>
      </c>
      <c r="F413" s="390">
        <v>1</v>
      </c>
      <c r="G413" s="390">
        <v>337</v>
      </c>
      <c r="H413" s="390"/>
      <c r="I413" s="390"/>
      <c r="J413" s="390" t="s">
        <v>502</v>
      </c>
      <c r="K413" s="390">
        <v>415.16166666666663</v>
      </c>
      <c r="L413" s="390">
        <v>337</v>
      </c>
    </row>
    <row r="414" spans="1:12" x14ac:dyDescent="0.2">
      <c r="A414" s="412"/>
      <c r="B414" s="412"/>
      <c r="C414" s="385"/>
      <c r="D414" s="391" t="s">
        <v>618</v>
      </c>
      <c r="E414" s="391" t="s">
        <v>138</v>
      </c>
      <c r="F414" s="390">
        <v>1</v>
      </c>
      <c r="G414" s="390">
        <v>337</v>
      </c>
      <c r="H414" s="390"/>
      <c r="I414" s="390"/>
      <c r="J414" s="390" t="s">
        <v>502</v>
      </c>
      <c r="K414" s="390">
        <v>415.16166666666663</v>
      </c>
      <c r="L414" s="390">
        <v>337</v>
      </c>
    </row>
    <row r="415" spans="1:12" x14ac:dyDescent="0.2">
      <c r="A415" s="412"/>
      <c r="B415" s="412"/>
      <c r="C415" s="385"/>
      <c r="D415" s="391"/>
      <c r="E415" s="386"/>
      <c r="F415" s="390"/>
      <c r="G415" s="390"/>
      <c r="H415" s="390"/>
      <c r="I415" s="390"/>
      <c r="J415" s="390"/>
      <c r="K415" s="390"/>
      <c r="L415" s="390"/>
    </row>
    <row r="416" spans="1:12" x14ac:dyDescent="0.2">
      <c r="A416" s="412"/>
      <c r="B416" s="412"/>
      <c r="C416" s="385"/>
      <c r="D416" s="391"/>
      <c r="E416" s="386"/>
      <c r="F416" s="390">
        <f>F393+F374+F331+F311</f>
        <v>96</v>
      </c>
      <c r="G416" s="390">
        <f>G393+G374+G331+G311</f>
        <v>75380</v>
      </c>
      <c r="H416" s="390">
        <f>H393+H374+H331+H311</f>
        <v>0</v>
      </c>
      <c r="I416" s="390">
        <f>I393+I374+I331+I311</f>
        <v>0</v>
      </c>
      <c r="J416" s="390"/>
      <c r="K416" s="390"/>
      <c r="L416" s="390"/>
    </row>
    <row r="417" spans="1:12" x14ac:dyDescent="0.2">
      <c r="A417" s="412"/>
      <c r="B417" s="412"/>
      <c r="C417" s="385"/>
      <c r="D417" s="391"/>
      <c r="E417" s="386"/>
      <c r="F417" s="390"/>
      <c r="G417" s="390"/>
      <c r="H417" s="390"/>
      <c r="I417" s="390"/>
      <c r="J417" s="390"/>
      <c r="K417" s="390"/>
      <c r="L417" s="390"/>
    </row>
    <row r="418" spans="1:12" x14ac:dyDescent="0.2">
      <c r="A418" s="412"/>
      <c r="B418" s="412"/>
      <c r="C418" s="385"/>
      <c r="D418" s="391"/>
      <c r="E418" s="386"/>
      <c r="F418" s="390"/>
      <c r="G418" s="390"/>
      <c r="H418" s="390"/>
      <c r="I418" s="390"/>
      <c r="J418" s="390"/>
      <c r="K418" s="390"/>
      <c r="L418" s="390"/>
    </row>
    <row r="419" spans="1:12" x14ac:dyDescent="0.2">
      <c r="A419" s="412"/>
      <c r="B419" s="412"/>
      <c r="C419" s="385"/>
      <c r="D419" s="391"/>
      <c r="E419" s="386"/>
      <c r="F419" s="390"/>
      <c r="G419" s="390"/>
      <c r="H419" s="390"/>
      <c r="I419" s="390"/>
      <c r="J419" s="390"/>
      <c r="K419" s="390"/>
      <c r="L419" s="390"/>
    </row>
    <row r="420" spans="1:12" x14ac:dyDescent="0.2">
      <c r="A420" s="412"/>
      <c r="B420" s="412"/>
      <c r="C420" s="385"/>
      <c r="D420" s="391"/>
      <c r="E420" s="386"/>
      <c r="F420" s="390"/>
      <c r="G420" s="390"/>
      <c r="H420" s="390"/>
      <c r="I420" s="390"/>
      <c r="J420" s="390"/>
      <c r="K420" s="390"/>
      <c r="L420" s="390"/>
    </row>
    <row r="421" spans="1:12" x14ac:dyDescent="0.2">
      <c r="A421" s="412"/>
      <c r="B421" s="412"/>
      <c r="C421" s="385"/>
      <c r="D421" s="391"/>
      <c r="E421" s="386"/>
      <c r="F421" s="390"/>
      <c r="G421" s="390"/>
      <c r="H421" s="390"/>
      <c r="I421" s="390"/>
      <c r="J421" s="390"/>
      <c r="K421" s="390"/>
      <c r="L421" s="390"/>
    </row>
    <row r="422" spans="1:12" x14ac:dyDescent="0.2">
      <c r="A422" s="412"/>
      <c r="B422" s="412"/>
      <c r="C422" s="385"/>
      <c r="D422" s="391"/>
      <c r="E422" s="386"/>
      <c r="F422" s="390"/>
      <c r="G422" s="390"/>
      <c r="H422" s="390"/>
      <c r="I422" s="390"/>
      <c r="J422" s="390"/>
      <c r="K422" s="390"/>
      <c r="L422" s="390"/>
    </row>
    <row r="423" spans="1:12" x14ac:dyDescent="0.2">
      <c r="A423" s="412"/>
      <c r="B423" s="412"/>
      <c r="C423" s="385"/>
      <c r="D423" s="391"/>
      <c r="E423" s="386"/>
      <c r="F423" s="390"/>
      <c r="G423" s="390"/>
      <c r="H423" s="390"/>
      <c r="I423" s="390"/>
      <c r="J423" s="390"/>
      <c r="K423" s="390"/>
      <c r="L423" s="390"/>
    </row>
    <row r="424" spans="1:12" x14ac:dyDescent="0.2">
      <c r="A424" s="412"/>
      <c r="B424" s="412"/>
      <c r="C424" s="385"/>
      <c r="D424" s="391"/>
      <c r="E424" s="386"/>
      <c r="F424" s="390"/>
      <c r="G424" s="390"/>
      <c r="H424" s="390"/>
      <c r="I424" s="390"/>
      <c r="J424" s="390"/>
      <c r="K424" s="390"/>
      <c r="L424" s="390"/>
    </row>
    <row r="425" spans="1:12" x14ac:dyDescent="0.2">
      <c r="A425" s="412"/>
      <c r="B425" s="412"/>
      <c r="C425" s="385"/>
      <c r="D425" s="391"/>
      <c r="E425" s="386"/>
      <c r="F425" s="390"/>
      <c r="G425" s="390"/>
      <c r="H425" s="390"/>
      <c r="I425" s="390"/>
      <c r="J425" s="390"/>
      <c r="K425" s="390"/>
      <c r="L425" s="390"/>
    </row>
    <row r="426" spans="1:12" x14ac:dyDescent="0.2">
      <c r="A426" s="412"/>
      <c r="B426" s="412"/>
      <c r="C426" s="385"/>
      <c r="D426" s="391"/>
      <c r="E426" s="386"/>
      <c r="F426" s="390"/>
      <c r="G426" s="390"/>
      <c r="H426" s="390"/>
      <c r="I426" s="390"/>
      <c r="J426" s="390"/>
      <c r="K426" s="390"/>
      <c r="L426" s="390"/>
    </row>
    <row r="427" spans="1:12" x14ac:dyDescent="0.2">
      <c r="A427" s="412"/>
      <c r="B427" s="412"/>
      <c r="C427" s="385"/>
      <c r="D427" s="391"/>
      <c r="E427" s="386"/>
      <c r="F427" s="390"/>
      <c r="G427" s="390"/>
      <c r="H427" s="390"/>
      <c r="I427" s="390"/>
      <c r="J427" s="390"/>
      <c r="K427" s="390"/>
      <c r="L427" s="390"/>
    </row>
    <row r="428" spans="1:12" x14ac:dyDescent="0.2">
      <c r="A428" s="412"/>
      <c r="B428" s="412"/>
      <c r="C428" s="385"/>
      <c r="D428" s="391"/>
      <c r="E428" s="386"/>
      <c r="F428" s="390"/>
      <c r="G428" s="390"/>
      <c r="H428" s="390"/>
      <c r="I428" s="390"/>
      <c r="J428" s="390"/>
      <c r="K428" s="390"/>
      <c r="L428" s="390"/>
    </row>
    <row r="429" spans="1:12" x14ac:dyDescent="0.2">
      <c r="A429" s="412"/>
      <c r="B429" s="412"/>
      <c r="C429" s="385"/>
      <c r="D429" s="391"/>
      <c r="E429" s="386"/>
      <c r="F429" s="390"/>
      <c r="G429" s="390"/>
      <c r="H429" s="390"/>
      <c r="I429" s="390"/>
      <c r="J429" s="390"/>
      <c r="K429" s="390"/>
      <c r="L429" s="390"/>
    </row>
    <row r="430" spans="1:12" x14ac:dyDescent="0.2">
      <c r="A430" s="412"/>
      <c r="B430" s="412"/>
      <c r="C430" s="385"/>
      <c r="D430" s="391"/>
      <c r="E430" s="386"/>
      <c r="F430" s="390"/>
      <c r="G430" s="390"/>
      <c r="H430" s="390"/>
      <c r="I430" s="390"/>
      <c r="J430" s="390"/>
      <c r="K430" s="390"/>
      <c r="L430" s="390"/>
    </row>
  </sheetData>
  <autoFilter ref="A14:N308">
    <filterColumn colId="9">
      <filters blank="1">
        <filter val="0"/>
        <filter val="ადმ.ხელშ"/>
        <filter val="შტატი"/>
      </filters>
    </filterColumn>
  </autoFilter>
  <mergeCells count="2">
    <mergeCell ref="A13:I13"/>
    <mergeCell ref="J11:L11"/>
  </mergeCells>
  <pageMargins left="0" right="0" top="0" bottom="0" header="0" footer="0"/>
  <pageSetup paperSize="9" scale="65" fitToHeight="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448"/>
  <sheetViews>
    <sheetView tabSelected="1" view="pageBreakPreview" zoomScaleNormal="100" zoomScaleSheetLayoutView="100" workbookViewId="0">
      <pane ySplit="14" topLeftCell="A15" activePane="bottomLeft" state="frozen"/>
      <selection pane="bottomLeft" activeCell="D302" sqref="D302"/>
    </sheetView>
  </sheetViews>
  <sheetFormatPr defaultRowHeight="12.75" x14ac:dyDescent="0.2"/>
  <cols>
    <col min="1" max="1" width="11.140625" style="407" customWidth="1"/>
    <col min="2" max="2" width="13.28515625" style="407" customWidth="1"/>
    <col min="3" max="3" width="10.42578125" style="407" customWidth="1"/>
    <col min="4" max="4" width="45.28515625" style="407" customWidth="1"/>
    <col min="5" max="5" width="25.28515625" style="407" customWidth="1"/>
    <col min="6" max="6" width="14.28515625" style="407" customWidth="1"/>
    <col min="7" max="8" width="16.85546875" style="407" customWidth="1"/>
    <col min="9" max="9" width="15.42578125" style="407" customWidth="1"/>
    <col min="10" max="10" width="14.28515625" style="407" customWidth="1"/>
    <col min="11" max="11" width="15.28515625" style="407" customWidth="1"/>
    <col min="12" max="12" width="13" style="407" customWidth="1"/>
    <col min="13" max="13" width="13.28515625" style="407" customWidth="1"/>
    <col min="14" max="16384" width="9.140625" style="407"/>
  </cols>
  <sheetData>
    <row r="1" spans="1:14" hidden="1" x14ac:dyDescent="0.2">
      <c r="E1" s="391" t="s">
        <v>4</v>
      </c>
      <c r="F1" s="390">
        <v>2000</v>
      </c>
      <c r="G1" s="390">
        <v>2200</v>
      </c>
      <c r="H1" s="390">
        <v>2500</v>
      </c>
      <c r="I1" s="390">
        <v>2800</v>
      </c>
      <c r="J1" s="390">
        <v>3300</v>
      </c>
      <c r="K1" s="390">
        <v>3800</v>
      </c>
      <c r="L1" s="390">
        <v>4400</v>
      </c>
      <c r="M1" s="429">
        <v>5000</v>
      </c>
      <c r="N1" s="390">
        <v>5600</v>
      </c>
    </row>
    <row r="2" spans="1:14" ht="25.5" hidden="1" x14ac:dyDescent="0.2">
      <c r="E2" s="391" t="s">
        <v>5</v>
      </c>
      <c r="F2" s="390">
        <v>1600</v>
      </c>
      <c r="G2" s="390">
        <v>1800</v>
      </c>
      <c r="H2" s="390">
        <v>2000</v>
      </c>
      <c r="I2" s="390">
        <v>2200</v>
      </c>
      <c r="J2" s="390">
        <v>2500</v>
      </c>
      <c r="K2" s="390">
        <v>2800</v>
      </c>
      <c r="L2" s="390">
        <v>3200</v>
      </c>
      <c r="M2" s="429">
        <v>3600</v>
      </c>
      <c r="N2" s="390">
        <v>4000</v>
      </c>
    </row>
    <row r="3" spans="1:14" hidden="1" x14ac:dyDescent="0.2">
      <c r="E3" s="391" t="s">
        <v>7</v>
      </c>
      <c r="F3" s="390">
        <v>1400</v>
      </c>
      <c r="G3" s="390">
        <v>1600</v>
      </c>
      <c r="H3" s="390">
        <v>1800</v>
      </c>
      <c r="I3" s="390">
        <v>2000</v>
      </c>
      <c r="J3" s="390">
        <v>2200</v>
      </c>
      <c r="K3" s="390">
        <v>2500</v>
      </c>
      <c r="L3" s="390">
        <v>2800</v>
      </c>
      <c r="M3" s="429">
        <v>3100</v>
      </c>
      <c r="N3" s="390">
        <v>3500</v>
      </c>
    </row>
    <row r="4" spans="1:14" ht="18" hidden="1" customHeight="1" x14ac:dyDescent="0.2">
      <c r="E4" s="391" t="s">
        <v>82</v>
      </c>
      <c r="F4" s="390">
        <v>1200</v>
      </c>
      <c r="G4" s="390">
        <v>1300</v>
      </c>
      <c r="H4" s="390">
        <v>1400</v>
      </c>
      <c r="I4" s="390">
        <v>1500</v>
      </c>
      <c r="J4" s="390">
        <v>1600</v>
      </c>
      <c r="K4" s="390">
        <v>1800</v>
      </c>
      <c r="L4" s="390">
        <v>2000</v>
      </c>
      <c r="M4" s="429">
        <v>2200</v>
      </c>
      <c r="N4" s="390">
        <v>2400</v>
      </c>
    </row>
    <row r="5" spans="1:14" hidden="1" x14ac:dyDescent="0.2">
      <c r="E5" s="391" t="s">
        <v>8</v>
      </c>
      <c r="F5" s="390">
        <v>900</v>
      </c>
      <c r="G5" s="390">
        <v>1000</v>
      </c>
      <c r="H5" s="390">
        <v>1100</v>
      </c>
      <c r="I5" s="390">
        <v>1200</v>
      </c>
      <c r="J5" s="390">
        <v>1300</v>
      </c>
      <c r="K5" s="390">
        <v>1400</v>
      </c>
      <c r="L5" s="390">
        <v>1600</v>
      </c>
      <c r="M5" s="429">
        <v>1800</v>
      </c>
      <c r="N5" s="390">
        <v>2000</v>
      </c>
    </row>
    <row r="6" spans="1:14" hidden="1" x14ac:dyDescent="0.2">
      <c r="E6" s="391" t="s">
        <v>9</v>
      </c>
      <c r="F6" s="390">
        <v>750</v>
      </c>
      <c r="G6" s="390">
        <v>800</v>
      </c>
      <c r="H6" s="390">
        <v>850</v>
      </c>
      <c r="I6" s="390">
        <v>900</v>
      </c>
      <c r="J6" s="390">
        <v>950</v>
      </c>
      <c r="K6" s="390">
        <v>1000</v>
      </c>
      <c r="L6" s="390">
        <v>1200</v>
      </c>
      <c r="M6" s="429">
        <v>1400</v>
      </c>
      <c r="N6" s="390">
        <v>1600</v>
      </c>
    </row>
    <row r="7" spans="1:14" hidden="1" x14ac:dyDescent="0.2">
      <c r="E7" s="391" t="s">
        <v>10</v>
      </c>
      <c r="F7" s="390">
        <v>650</v>
      </c>
      <c r="G7" s="390">
        <v>700</v>
      </c>
      <c r="H7" s="390">
        <v>750</v>
      </c>
      <c r="I7" s="390">
        <v>800</v>
      </c>
      <c r="J7" s="390">
        <v>850</v>
      </c>
      <c r="K7" s="390">
        <v>900</v>
      </c>
      <c r="L7" s="390">
        <v>1000</v>
      </c>
      <c r="M7" s="429">
        <v>1150</v>
      </c>
      <c r="N7" s="390">
        <v>1300</v>
      </c>
    </row>
    <row r="8" spans="1:14" hidden="1" x14ac:dyDescent="0.2">
      <c r="E8" s="408" t="s">
        <v>607</v>
      </c>
      <c r="F8" s="390">
        <v>550</v>
      </c>
      <c r="G8" s="390">
        <v>600</v>
      </c>
      <c r="H8" s="390">
        <v>650</v>
      </c>
      <c r="I8" s="390">
        <v>700</v>
      </c>
      <c r="J8" s="390">
        <v>750</v>
      </c>
      <c r="K8" s="390">
        <v>800</v>
      </c>
      <c r="L8" s="390">
        <v>850</v>
      </c>
      <c r="M8" s="429">
        <v>900</v>
      </c>
      <c r="N8" s="390">
        <v>1000</v>
      </c>
    </row>
    <row r="9" spans="1:14" hidden="1" x14ac:dyDescent="0.2">
      <c r="E9" s="408"/>
      <c r="F9" s="438"/>
      <c r="G9" s="438"/>
      <c r="H9" s="438"/>
      <c r="I9" s="438"/>
      <c r="J9" s="438"/>
      <c r="K9" s="438"/>
      <c r="L9" s="438"/>
      <c r="M9" s="437"/>
      <c r="N9" s="438"/>
    </row>
    <row r="10" spans="1:14" hidden="1" x14ac:dyDescent="0.2">
      <c r="E10" s="408"/>
      <c r="F10" s="438"/>
      <c r="G10" s="438"/>
      <c r="H10" s="438"/>
      <c r="I10" s="438"/>
      <c r="J10" s="438"/>
      <c r="K10" s="438"/>
      <c r="L10" s="438"/>
      <c r="M10" s="437"/>
      <c r="N10" s="438"/>
    </row>
    <row r="11" spans="1:14" hidden="1" x14ac:dyDescent="0.2">
      <c r="E11" s="408"/>
      <c r="F11" s="438">
        <f>SUBTOTAL(9,F17:F303)</f>
        <v>672</v>
      </c>
      <c r="G11" s="438">
        <f>SUBTOTAL(9,G17:G303)</f>
        <v>709350</v>
      </c>
      <c r="H11" s="438">
        <f>SUBTOTAL(9,H17:H303)</f>
        <v>866900</v>
      </c>
      <c r="I11" s="438">
        <f>SUBTOTAL(9,I17:I303)</f>
        <v>10937500</v>
      </c>
      <c r="J11" s="622"/>
      <c r="K11" s="622"/>
      <c r="L11" s="622"/>
      <c r="M11" s="437"/>
      <c r="N11" s="438"/>
    </row>
    <row r="12" spans="1:14" x14ac:dyDescent="0.2">
      <c r="N12" s="407">
        <v>3827000</v>
      </c>
    </row>
    <row r="13" spans="1:14" ht="15" x14ac:dyDescent="0.2">
      <c r="A13" s="621" t="s">
        <v>85</v>
      </c>
      <c r="B13" s="621"/>
      <c r="C13" s="621"/>
      <c r="D13" s="621"/>
      <c r="E13" s="621"/>
      <c r="F13" s="621"/>
      <c r="G13" s="621"/>
      <c r="H13" s="621"/>
      <c r="I13" s="621"/>
      <c r="J13" s="414"/>
    </row>
    <row r="14" spans="1:14" ht="45" x14ac:dyDescent="0.2">
      <c r="A14" s="388" t="s">
        <v>556</v>
      </c>
      <c r="B14" s="388" t="s">
        <v>604</v>
      </c>
      <c r="C14" s="388" t="s">
        <v>0</v>
      </c>
      <c r="D14" s="388" t="s">
        <v>1</v>
      </c>
      <c r="E14" s="388" t="s">
        <v>86</v>
      </c>
      <c r="F14" s="388" t="s">
        <v>20</v>
      </c>
      <c r="G14" s="388" t="s">
        <v>87</v>
      </c>
      <c r="H14" s="388" t="s">
        <v>88</v>
      </c>
      <c r="I14" s="388" t="s">
        <v>89</v>
      </c>
      <c r="J14" s="388" t="s">
        <v>606</v>
      </c>
      <c r="K14" s="388" t="s">
        <v>499</v>
      </c>
      <c r="L14" s="388" t="s">
        <v>500</v>
      </c>
      <c r="M14" s="409"/>
    </row>
    <row r="15" spans="1:14" ht="15" x14ac:dyDescent="0.2">
      <c r="A15" s="388"/>
      <c r="B15" s="388"/>
      <c r="C15" s="388"/>
      <c r="D15" s="388"/>
      <c r="E15" s="388"/>
      <c r="F15" s="435" t="e">
        <f>F16+#REF!+F22+F43+F70+F87+F142+F160+F171+F193+F239+F260+F277+F300</f>
        <v>#REF!</v>
      </c>
      <c r="G15" s="435" t="e">
        <f>G16+#REF!+G22+G43+G70+G87+G142+G160+G171+G193+G239+G260+G277+G300</f>
        <v>#REF!</v>
      </c>
      <c r="H15" s="435" t="e">
        <f>H16+#REF!+H22+H43+H70+H87+H142+H160+H171+H193+H239+H260+H277+H300</f>
        <v>#REF!</v>
      </c>
      <c r="I15" s="435" t="e">
        <f>I16+#REF!+I22+I43+I70+I87+I142+I160+I171+I193+I239+I260+I277+I300</f>
        <v>#REF!</v>
      </c>
      <c r="J15" s="388"/>
      <c r="K15" s="388"/>
      <c r="L15" s="388"/>
      <c r="M15" s="409"/>
    </row>
    <row r="16" spans="1:14" ht="15" x14ac:dyDescent="0.2">
      <c r="A16" s="406"/>
      <c r="B16" s="406"/>
      <c r="C16" s="406"/>
      <c r="D16" s="406" t="s">
        <v>22</v>
      </c>
      <c r="E16" s="406"/>
      <c r="F16" s="410">
        <f>SUM(F17:F21)</f>
        <v>5</v>
      </c>
      <c r="G16" s="410">
        <f>SUM(G17:G21)</f>
        <v>14650</v>
      </c>
      <c r="H16" s="410">
        <f>SUM(H17:H21)</f>
        <v>29650</v>
      </c>
      <c r="I16" s="410">
        <f>H16*12</f>
        <v>355800</v>
      </c>
      <c r="J16" s="406"/>
      <c r="K16" s="388"/>
      <c r="L16" s="388"/>
      <c r="M16" s="409"/>
    </row>
    <row r="17" spans="1:13" ht="15" x14ac:dyDescent="0.2">
      <c r="A17" s="388"/>
      <c r="B17" s="388"/>
      <c r="C17" s="389"/>
      <c r="D17" s="387" t="s">
        <v>13</v>
      </c>
      <c r="E17" s="387" t="s">
        <v>470</v>
      </c>
      <c r="F17" s="389">
        <v>1</v>
      </c>
      <c r="G17" s="390">
        <v>3540</v>
      </c>
      <c r="H17" s="390">
        <v>6250</v>
      </c>
      <c r="I17" s="390">
        <f t="shared" ref="I17:I80" si="0">H17*12</f>
        <v>75000</v>
      </c>
      <c r="J17" s="390" t="s">
        <v>606</v>
      </c>
      <c r="K17" s="390">
        <v>6250</v>
      </c>
      <c r="L17" s="390">
        <v>6250</v>
      </c>
      <c r="M17" s="409"/>
    </row>
    <row r="18" spans="1:13" ht="15" x14ac:dyDescent="0.2">
      <c r="A18" s="388"/>
      <c r="B18" s="388"/>
      <c r="C18" s="447"/>
      <c r="D18" s="448" t="s">
        <v>14</v>
      </c>
      <c r="E18" s="448" t="s">
        <v>501</v>
      </c>
      <c r="F18" s="449">
        <v>1</v>
      </c>
      <c r="G18" s="450">
        <v>2950</v>
      </c>
      <c r="H18" s="450">
        <v>6200</v>
      </c>
      <c r="I18" s="450">
        <f t="shared" si="0"/>
        <v>74400</v>
      </c>
      <c r="J18" s="450" t="s">
        <v>606</v>
      </c>
      <c r="K18" s="390"/>
      <c r="L18" s="390"/>
      <c r="M18" s="409"/>
    </row>
    <row r="19" spans="1:13" ht="15" x14ac:dyDescent="0.2">
      <c r="A19" s="388"/>
      <c r="B19" s="388"/>
      <c r="C19" s="389"/>
      <c r="D19" s="387" t="s">
        <v>15</v>
      </c>
      <c r="E19" s="387" t="s">
        <v>469</v>
      </c>
      <c r="F19" s="389">
        <v>1</v>
      </c>
      <c r="G19" s="390">
        <v>2720</v>
      </c>
      <c r="H19" s="390">
        <v>6000</v>
      </c>
      <c r="I19" s="390">
        <f t="shared" si="0"/>
        <v>72000</v>
      </c>
      <c r="J19" s="390" t="s">
        <v>606</v>
      </c>
      <c r="K19" s="390">
        <v>6883.333333333333</v>
      </c>
      <c r="L19" s="390">
        <v>6346.666666666667</v>
      </c>
      <c r="M19" s="409"/>
    </row>
    <row r="20" spans="1:13" ht="15" x14ac:dyDescent="0.2">
      <c r="A20" s="388"/>
      <c r="B20" s="388"/>
      <c r="C20" s="388"/>
      <c r="D20" s="387" t="s">
        <v>15</v>
      </c>
      <c r="E20" s="387" t="s">
        <v>468</v>
      </c>
      <c r="F20" s="389">
        <v>1</v>
      </c>
      <c r="G20" s="390">
        <v>2720</v>
      </c>
      <c r="H20" s="390">
        <v>5600</v>
      </c>
      <c r="I20" s="390">
        <f t="shared" si="0"/>
        <v>67200</v>
      </c>
      <c r="J20" s="390" t="s">
        <v>606</v>
      </c>
      <c r="K20" s="390">
        <v>5533.75</v>
      </c>
      <c r="L20" s="390">
        <v>5440</v>
      </c>
      <c r="M20" s="409"/>
    </row>
    <row r="21" spans="1:13" ht="15" x14ac:dyDescent="0.2">
      <c r="A21" s="388"/>
      <c r="B21" s="388"/>
      <c r="C21" s="388"/>
      <c r="D21" s="387" t="s">
        <v>15</v>
      </c>
      <c r="E21" s="448" t="s">
        <v>501</v>
      </c>
      <c r="F21" s="389">
        <v>1</v>
      </c>
      <c r="G21" s="390">
        <v>2720</v>
      </c>
      <c r="H21" s="390">
        <v>5600</v>
      </c>
      <c r="I21" s="390">
        <f t="shared" si="0"/>
        <v>67200</v>
      </c>
      <c r="J21" s="390" t="s">
        <v>606</v>
      </c>
      <c r="K21" s="390">
        <v>5523.333333333333</v>
      </c>
      <c r="L21" s="390">
        <v>5440</v>
      </c>
      <c r="M21" s="409"/>
    </row>
    <row r="22" spans="1:13" ht="38.25" x14ac:dyDescent="0.2">
      <c r="A22" s="410"/>
      <c r="B22" s="410"/>
      <c r="C22" s="478" t="s">
        <v>3</v>
      </c>
      <c r="D22" s="592" t="s">
        <v>830</v>
      </c>
      <c r="E22" s="593"/>
      <c r="F22" s="593">
        <f>F23+F24+F36</f>
        <v>18</v>
      </c>
      <c r="G22" s="593">
        <f>G23+G24+G36</f>
        <v>20350</v>
      </c>
      <c r="H22" s="593">
        <f>H23+H24+H36</f>
        <v>33250</v>
      </c>
      <c r="I22" s="594">
        <f t="shared" si="0"/>
        <v>399000</v>
      </c>
      <c r="J22" s="595"/>
      <c r="K22" s="467"/>
      <c r="L22" s="390"/>
      <c r="M22" s="409"/>
    </row>
    <row r="23" spans="1:13" ht="15" x14ac:dyDescent="0.2">
      <c r="A23" s="412">
        <v>1</v>
      </c>
      <c r="B23" s="412">
        <v>1</v>
      </c>
      <c r="C23" s="479"/>
      <c r="D23" s="611" t="s">
        <v>4</v>
      </c>
      <c r="E23" s="530" t="s">
        <v>460</v>
      </c>
      <c r="F23" s="314">
        <v>1</v>
      </c>
      <c r="G23" s="532">
        <v>2150</v>
      </c>
      <c r="H23" s="531">
        <v>4400</v>
      </c>
      <c r="I23" s="467">
        <f t="shared" si="0"/>
        <v>52800</v>
      </c>
      <c r="J23" s="596" t="s">
        <v>606</v>
      </c>
      <c r="K23" s="467">
        <v>2177.0833333333335</v>
      </c>
      <c r="L23" s="390">
        <v>2805</v>
      </c>
      <c r="M23" s="409"/>
    </row>
    <row r="24" spans="1:13" ht="25.5" x14ac:dyDescent="0.2">
      <c r="A24" s="388"/>
      <c r="B24" s="388"/>
      <c r="C24" s="480">
        <v>1</v>
      </c>
      <c r="D24" s="597" t="s">
        <v>79</v>
      </c>
      <c r="E24" s="501"/>
      <c r="F24" s="501">
        <f>SUM(F25:F35)</f>
        <v>11</v>
      </c>
      <c r="G24" s="501">
        <f>SUM(G25:G35)</f>
        <v>11400</v>
      </c>
      <c r="H24" s="501">
        <f>SUM(H25:H35)</f>
        <v>18450</v>
      </c>
      <c r="I24" s="393">
        <f t="shared" si="0"/>
        <v>221400</v>
      </c>
      <c r="J24" s="598">
        <f>SUM(J25:J35)</f>
        <v>0</v>
      </c>
      <c r="K24" s="467"/>
      <c r="L24" s="390"/>
      <c r="M24" s="409"/>
    </row>
    <row r="25" spans="1:13" ht="15" x14ac:dyDescent="0.2">
      <c r="A25" s="412">
        <v>2</v>
      </c>
      <c r="B25" s="412">
        <v>3</v>
      </c>
      <c r="C25" s="481"/>
      <c r="D25" s="599" t="s">
        <v>7</v>
      </c>
      <c r="E25" s="386" t="s">
        <v>600</v>
      </c>
      <c r="F25" s="404">
        <v>1</v>
      </c>
      <c r="G25" s="390">
        <v>1600</v>
      </c>
      <c r="H25" s="390">
        <v>2800</v>
      </c>
      <c r="I25" s="390">
        <f t="shared" si="0"/>
        <v>33600</v>
      </c>
      <c r="J25" s="596" t="s">
        <v>606</v>
      </c>
      <c r="K25" s="467"/>
      <c r="L25" s="390">
        <v>879.5233333333332</v>
      </c>
      <c r="M25" s="409"/>
    </row>
    <row r="26" spans="1:13" ht="15" x14ac:dyDescent="0.2">
      <c r="A26" s="415"/>
      <c r="B26" s="415"/>
      <c r="C26" s="482"/>
      <c r="D26" s="600" t="s">
        <v>16</v>
      </c>
      <c r="E26" s="417" t="s">
        <v>501</v>
      </c>
      <c r="F26" s="416">
        <v>1</v>
      </c>
      <c r="G26" s="418">
        <v>1900</v>
      </c>
      <c r="H26" s="418">
        <v>2150</v>
      </c>
      <c r="I26" s="418">
        <f t="shared" si="0"/>
        <v>25800</v>
      </c>
      <c r="J26" s="601" t="s">
        <v>800</v>
      </c>
      <c r="K26" s="467"/>
      <c r="L26" s="390"/>
      <c r="M26" s="409"/>
    </row>
    <row r="27" spans="1:13" ht="15" x14ac:dyDescent="0.2">
      <c r="A27" s="412">
        <v>3</v>
      </c>
      <c r="B27" s="412">
        <v>5</v>
      </c>
      <c r="C27" s="481"/>
      <c r="D27" s="599" t="s">
        <v>8</v>
      </c>
      <c r="E27" s="405" t="s">
        <v>608</v>
      </c>
      <c r="F27" s="404">
        <v>1</v>
      </c>
      <c r="G27" s="390">
        <v>1000</v>
      </c>
      <c r="H27" s="390">
        <v>2000</v>
      </c>
      <c r="I27" s="390">
        <f t="shared" si="0"/>
        <v>24000</v>
      </c>
      <c r="J27" s="596" t="s">
        <v>606</v>
      </c>
      <c r="K27" s="467">
        <v>2138.9666666666667</v>
      </c>
      <c r="L27" s="390">
        <v>2045.8333333333333</v>
      </c>
      <c r="M27" s="409"/>
    </row>
    <row r="28" spans="1:13" ht="15" x14ac:dyDescent="0.2">
      <c r="A28" s="412">
        <v>3</v>
      </c>
      <c r="B28" s="412">
        <v>5</v>
      </c>
      <c r="C28" s="483"/>
      <c r="D28" s="600" t="s">
        <v>9</v>
      </c>
      <c r="E28" s="417" t="s">
        <v>501</v>
      </c>
      <c r="F28" s="416">
        <v>1</v>
      </c>
      <c r="G28" s="418">
        <v>1000</v>
      </c>
      <c r="H28" s="418">
        <v>1400</v>
      </c>
      <c r="I28" s="418">
        <f t="shared" si="0"/>
        <v>16800</v>
      </c>
      <c r="J28" s="602" t="s">
        <v>606</v>
      </c>
      <c r="K28" s="467"/>
      <c r="L28" s="390"/>
      <c r="M28" s="409"/>
    </row>
    <row r="29" spans="1:13" ht="15" x14ac:dyDescent="0.2">
      <c r="A29" s="412">
        <v>4</v>
      </c>
      <c r="B29" s="412">
        <v>8</v>
      </c>
      <c r="C29" s="483"/>
      <c r="D29" s="603" t="s">
        <v>17</v>
      </c>
      <c r="E29" s="519" t="s">
        <v>501</v>
      </c>
      <c r="F29" s="520">
        <v>1</v>
      </c>
      <c r="G29" s="521">
        <v>1000</v>
      </c>
      <c r="H29" s="521">
        <v>2000</v>
      </c>
      <c r="I29" s="418">
        <f t="shared" si="0"/>
        <v>24000</v>
      </c>
      <c r="J29" s="601" t="s">
        <v>800</v>
      </c>
      <c r="K29" s="467"/>
      <c r="L29" s="390"/>
      <c r="M29" s="409"/>
    </row>
    <row r="30" spans="1:13" ht="15" x14ac:dyDescent="0.2">
      <c r="A30" s="412">
        <v>3</v>
      </c>
      <c r="B30" s="412">
        <v>6</v>
      </c>
      <c r="C30" s="481"/>
      <c r="D30" s="604" t="s">
        <v>9</v>
      </c>
      <c r="E30" s="533" t="s">
        <v>463</v>
      </c>
      <c r="F30" s="534">
        <v>1</v>
      </c>
      <c r="G30" s="475">
        <v>900</v>
      </c>
      <c r="H30" s="535">
        <v>1600</v>
      </c>
      <c r="I30" s="467">
        <f t="shared" si="0"/>
        <v>19200</v>
      </c>
      <c r="J30" s="596" t="s">
        <v>606</v>
      </c>
      <c r="K30" s="467">
        <v>1441.6666666666667</v>
      </c>
      <c r="L30" s="390">
        <v>1391.6666666666667</v>
      </c>
      <c r="M30" s="409"/>
    </row>
    <row r="31" spans="1:13" ht="15" x14ac:dyDescent="0.2">
      <c r="A31" s="412">
        <v>4</v>
      </c>
      <c r="B31" s="412">
        <v>7</v>
      </c>
      <c r="C31" s="483"/>
      <c r="D31" s="604" t="s">
        <v>10</v>
      </c>
      <c r="E31" s="533" t="s">
        <v>457</v>
      </c>
      <c r="F31" s="534">
        <v>1</v>
      </c>
      <c r="G31" s="475">
        <v>800</v>
      </c>
      <c r="H31" s="535">
        <v>1300</v>
      </c>
      <c r="I31" s="467">
        <f t="shared" si="0"/>
        <v>15600</v>
      </c>
      <c r="J31" s="596" t="s">
        <v>606</v>
      </c>
      <c r="K31" s="467">
        <v>1360.4166666666667</v>
      </c>
      <c r="L31" s="390">
        <v>1200</v>
      </c>
      <c r="M31" s="409"/>
    </row>
    <row r="32" spans="1:13" ht="15" x14ac:dyDescent="0.2">
      <c r="A32" s="412">
        <v>4</v>
      </c>
      <c r="B32" s="470">
        <v>8</v>
      </c>
      <c r="C32" s="484"/>
      <c r="D32" s="603" t="s">
        <v>80</v>
      </c>
      <c r="E32" s="522" t="s">
        <v>501</v>
      </c>
      <c r="F32" s="523">
        <v>1</v>
      </c>
      <c r="G32" s="524">
        <v>800</v>
      </c>
      <c r="H32" s="523">
        <v>1300</v>
      </c>
      <c r="I32" s="418">
        <f t="shared" si="0"/>
        <v>15600</v>
      </c>
      <c r="J32" s="601" t="s">
        <v>800</v>
      </c>
      <c r="K32" s="467"/>
      <c r="L32" s="390"/>
      <c r="M32" s="409"/>
    </row>
    <row r="33" spans="1:13" ht="15" x14ac:dyDescent="0.2">
      <c r="A33" s="412">
        <v>4</v>
      </c>
      <c r="B33" s="470">
        <v>8</v>
      </c>
      <c r="C33" s="481"/>
      <c r="D33" s="604" t="s">
        <v>19</v>
      </c>
      <c r="E33" s="533" t="s">
        <v>459</v>
      </c>
      <c r="F33" s="534">
        <v>1</v>
      </c>
      <c r="G33" s="475">
        <v>800</v>
      </c>
      <c r="H33" s="535">
        <v>1300</v>
      </c>
      <c r="I33" s="467">
        <f t="shared" si="0"/>
        <v>15600</v>
      </c>
      <c r="J33" s="605" t="s">
        <v>800</v>
      </c>
      <c r="K33" s="467">
        <v>1293.75</v>
      </c>
      <c r="L33" s="390">
        <v>1200</v>
      </c>
      <c r="M33" s="409"/>
    </row>
    <row r="34" spans="1:13" ht="15" x14ac:dyDescent="0.2">
      <c r="A34" s="412">
        <v>4</v>
      </c>
      <c r="B34" s="470">
        <v>8</v>
      </c>
      <c r="C34" s="481"/>
      <c r="D34" s="604" t="s">
        <v>19</v>
      </c>
      <c r="E34" s="533" t="s">
        <v>798</v>
      </c>
      <c r="F34" s="534">
        <v>1</v>
      </c>
      <c r="G34" s="475">
        <v>800</v>
      </c>
      <c r="H34" s="535">
        <v>1300</v>
      </c>
      <c r="I34" s="467">
        <f t="shared" si="0"/>
        <v>15600</v>
      </c>
      <c r="J34" s="605" t="s">
        <v>800</v>
      </c>
      <c r="K34" s="467"/>
      <c r="L34" s="390">
        <v>0</v>
      </c>
      <c r="M34" s="409"/>
    </row>
    <row r="35" spans="1:13" ht="15" x14ac:dyDescent="0.2">
      <c r="A35" s="412">
        <v>4</v>
      </c>
      <c r="B35" s="470">
        <v>8</v>
      </c>
      <c r="C35" s="481"/>
      <c r="D35" s="603" t="s">
        <v>19</v>
      </c>
      <c r="E35" s="525" t="s">
        <v>501</v>
      </c>
      <c r="F35" s="526">
        <v>1</v>
      </c>
      <c r="G35" s="527">
        <v>800</v>
      </c>
      <c r="H35" s="527">
        <v>1300</v>
      </c>
      <c r="I35" s="418">
        <f t="shared" si="0"/>
        <v>15600</v>
      </c>
      <c r="J35" s="601" t="s">
        <v>800</v>
      </c>
      <c r="K35" s="467"/>
      <c r="L35" s="390"/>
      <c r="M35" s="409"/>
    </row>
    <row r="36" spans="1:13" ht="38.25" x14ac:dyDescent="0.2">
      <c r="A36" s="388"/>
      <c r="B36" s="388"/>
      <c r="C36" s="480">
        <v>2</v>
      </c>
      <c r="D36" s="597" t="s">
        <v>81</v>
      </c>
      <c r="E36" s="393"/>
      <c r="F36" s="393">
        <f>SUM(F37:F42)</f>
        <v>6</v>
      </c>
      <c r="G36" s="393">
        <f>SUM(G37:G42)</f>
        <v>6800</v>
      </c>
      <c r="H36" s="393">
        <f>SUM(H37:H42)</f>
        <v>10400</v>
      </c>
      <c r="I36" s="393">
        <f t="shared" si="0"/>
        <v>124800</v>
      </c>
      <c r="J36" s="598"/>
      <c r="K36" s="466"/>
      <c r="L36" s="388"/>
      <c r="M36" s="409"/>
    </row>
    <row r="37" spans="1:13" ht="15" x14ac:dyDescent="0.2">
      <c r="A37" s="412">
        <v>2</v>
      </c>
      <c r="B37" s="412">
        <v>3</v>
      </c>
      <c r="C37" s="483"/>
      <c r="D37" s="603" t="s">
        <v>7</v>
      </c>
      <c r="E37" s="519" t="s">
        <v>501</v>
      </c>
      <c r="F37" s="520">
        <v>1</v>
      </c>
      <c r="G37" s="521">
        <v>1600</v>
      </c>
      <c r="H37" s="521">
        <v>2800</v>
      </c>
      <c r="I37" s="418">
        <f t="shared" si="0"/>
        <v>33600</v>
      </c>
      <c r="J37" s="602" t="s">
        <v>606</v>
      </c>
      <c r="K37" s="466"/>
      <c r="L37" s="388"/>
      <c r="M37" s="409"/>
    </row>
    <row r="38" spans="1:13" ht="15" x14ac:dyDescent="0.2">
      <c r="A38" s="389">
        <v>3</v>
      </c>
      <c r="B38" s="389">
        <v>4</v>
      </c>
      <c r="C38" s="481"/>
      <c r="D38" s="604" t="s">
        <v>82</v>
      </c>
      <c r="E38" s="533" t="s">
        <v>776</v>
      </c>
      <c r="F38" s="534">
        <v>1</v>
      </c>
      <c r="G38" s="475">
        <v>1400</v>
      </c>
      <c r="H38" s="535">
        <v>2000</v>
      </c>
      <c r="I38" s="467">
        <f t="shared" si="0"/>
        <v>24000</v>
      </c>
      <c r="J38" s="596" t="s">
        <v>606</v>
      </c>
      <c r="K38" s="467">
        <v>2633.3333333333335</v>
      </c>
      <c r="L38" s="390">
        <v>2000</v>
      </c>
      <c r="M38" s="409"/>
    </row>
    <row r="39" spans="1:13" ht="15" x14ac:dyDescent="0.2">
      <c r="A39" s="412">
        <v>3</v>
      </c>
      <c r="B39" s="412">
        <v>5</v>
      </c>
      <c r="C39" s="481"/>
      <c r="D39" s="604" t="s">
        <v>8</v>
      </c>
      <c r="E39" s="533" t="s">
        <v>364</v>
      </c>
      <c r="F39" s="534">
        <v>1</v>
      </c>
      <c r="G39" s="475">
        <v>1000</v>
      </c>
      <c r="H39" s="535">
        <v>1600</v>
      </c>
      <c r="I39" s="467">
        <f t="shared" si="0"/>
        <v>19200</v>
      </c>
      <c r="J39" s="596" t="s">
        <v>606</v>
      </c>
      <c r="K39" s="467">
        <v>1721.9466666666667</v>
      </c>
      <c r="L39" s="390">
        <v>1488.2533333333333</v>
      </c>
      <c r="M39" s="409"/>
    </row>
    <row r="40" spans="1:13" ht="15" x14ac:dyDescent="0.2">
      <c r="A40" s="412">
        <v>3</v>
      </c>
      <c r="B40" s="412">
        <v>5</v>
      </c>
      <c r="C40" s="481"/>
      <c r="D40" s="604" t="s">
        <v>8</v>
      </c>
      <c r="E40" s="533" t="s">
        <v>363</v>
      </c>
      <c r="F40" s="534">
        <v>1</v>
      </c>
      <c r="G40" s="475">
        <v>1000</v>
      </c>
      <c r="H40" s="535">
        <v>1600</v>
      </c>
      <c r="I40" s="467">
        <f t="shared" si="0"/>
        <v>19200</v>
      </c>
      <c r="J40" s="596" t="s">
        <v>606</v>
      </c>
      <c r="K40" s="467">
        <v>1629.9991666666667</v>
      </c>
      <c r="L40" s="390">
        <v>1500</v>
      </c>
      <c r="M40" s="409"/>
    </row>
    <row r="41" spans="1:13" ht="15" x14ac:dyDescent="0.2">
      <c r="A41" s="412">
        <v>3</v>
      </c>
      <c r="B41" s="412">
        <v>6</v>
      </c>
      <c r="C41" s="481"/>
      <c r="D41" s="599" t="s">
        <v>9</v>
      </c>
      <c r="E41" s="528" t="s">
        <v>362</v>
      </c>
      <c r="F41" s="529">
        <v>1</v>
      </c>
      <c r="G41" s="473">
        <v>900</v>
      </c>
      <c r="H41" s="473">
        <v>1200</v>
      </c>
      <c r="I41" s="390">
        <f t="shared" si="0"/>
        <v>14400</v>
      </c>
      <c r="J41" s="596" t="s">
        <v>606</v>
      </c>
      <c r="K41" s="467">
        <v>1325.4166666666667</v>
      </c>
      <c r="L41" s="390">
        <v>1150</v>
      </c>
      <c r="M41" s="409"/>
    </row>
    <row r="42" spans="1:13" ht="15.75" thickBot="1" x14ac:dyDescent="0.25">
      <c r="A42" s="468">
        <v>3</v>
      </c>
      <c r="B42" s="468">
        <v>6</v>
      </c>
      <c r="C42" s="485"/>
      <c r="D42" s="606" t="s">
        <v>9</v>
      </c>
      <c r="E42" s="607" t="s">
        <v>361</v>
      </c>
      <c r="F42" s="608">
        <v>1</v>
      </c>
      <c r="G42" s="609">
        <v>900</v>
      </c>
      <c r="H42" s="609">
        <v>1200</v>
      </c>
      <c r="I42" s="609">
        <f t="shared" si="0"/>
        <v>14400</v>
      </c>
      <c r="J42" s="610" t="s">
        <v>606</v>
      </c>
      <c r="K42" s="467">
        <v>1335.4166666666667</v>
      </c>
      <c r="L42" s="390">
        <v>1150</v>
      </c>
      <c r="M42" s="409"/>
    </row>
    <row r="43" spans="1:13" ht="25.5" x14ac:dyDescent="0.2">
      <c r="A43" s="514"/>
      <c r="B43" s="515"/>
      <c r="C43" s="553" t="s">
        <v>26</v>
      </c>
      <c r="D43" s="501" t="s">
        <v>61</v>
      </c>
      <c r="E43" s="507"/>
      <c r="F43" s="507">
        <f>F44+F45+F52</f>
        <v>24</v>
      </c>
      <c r="G43" s="507">
        <f>G44+G45+G52</f>
        <v>23350</v>
      </c>
      <c r="H43" s="507">
        <f>H44+H45+H52</f>
        <v>30050</v>
      </c>
      <c r="I43" s="501">
        <f t="shared" si="0"/>
        <v>360600</v>
      </c>
      <c r="J43" s="591"/>
      <c r="K43" s="466"/>
      <c r="L43" s="388"/>
      <c r="M43" s="409"/>
    </row>
    <row r="44" spans="1:13" ht="15" x14ac:dyDescent="0.2">
      <c r="A44" s="554">
        <v>1</v>
      </c>
      <c r="B44" s="412">
        <v>1</v>
      </c>
      <c r="C44" s="406"/>
      <c r="D44" s="555" t="s">
        <v>4</v>
      </c>
      <c r="E44" s="556" t="s">
        <v>501</v>
      </c>
      <c r="F44" s="557">
        <v>1</v>
      </c>
      <c r="G44" s="558">
        <v>2150</v>
      </c>
      <c r="H44" s="559">
        <v>4400</v>
      </c>
      <c r="I44" s="560">
        <f t="shared" si="0"/>
        <v>52800</v>
      </c>
      <c r="J44" s="518" t="s">
        <v>800</v>
      </c>
      <c r="K44" s="466"/>
      <c r="L44" s="388"/>
      <c r="M44" s="409"/>
    </row>
    <row r="45" spans="1:13" ht="25.5" x14ac:dyDescent="0.2">
      <c r="A45" s="561"/>
      <c r="B45" s="406"/>
      <c r="C45" s="392">
        <v>1</v>
      </c>
      <c r="D45" s="393" t="s">
        <v>62</v>
      </c>
      <c r="E45" s="507"/>
      <c r="F45" s="507">
        <f>SUM(F46:F51)</f>
        <v>6</v>
      </c>
      <c r="G45" s="507">
        <f>SUM(G46:G51)</f>
        <v>6200</v>
      </c>
      <c r="H45" s="507">
        <f>SUM(H46:H51)</f>
        <v>7100</v>
      </c>
      <c r="I45" s="393">
        <f t="shared" si="0"/>
        <v>85200</v>
      </c>
      <c r="J45" s="517">
        <f>SUM(J46:J51)</f>
        <v>0</v>
      </c>
      <c r="K45" s="467"/>
      <c r="L45" s="390"/>
      <c r="M45" s="409"/>
    </row>
    <row r="46" spans="1:13" ht="15" x14ac:dyDescent="0.2">
      <c r="A46" s="554">
        <v>2</v>
      </c>
      <c r="B46" s="412">
        <v>3</v>
      </c>
      <c r="C46" s="385"/>
      <c r="D46" s="505" t="s">
        <v>7</v>
      </c>
      <c r="E46" s="562" t="s">
        <v>826</v>
      </c>
      <c r="F46" s="534">
        <v>1</v>
      </c>
      <c r="G46" s="475">
        <v>1600</v>
      </c>
      <c r="H46" s="535">
        <v>3100</v>
      </c>
      <c r="I46" s="467">
        <f t="shared" si="0"/>
        <v>37200</v>
      </c>
      <c r="J46" s="516" t="s">
        <v>606</v>
      </c>
      <c r="K46" s="467">
        <v>3808.768333333333</v>
      </c>
      <c r="L46" s="390">
        <v>3616.6666666666665</v>
      </c>
      <c r="M46" s="409"/>
    </row>
    <row r="47" spans="1:13" ht="15" x14ac:dyDescent="0.2">
      <c r="A47" s="554">
        <v>3</v>
      </c>
      <c r="B47" s="412">
        <v>5</v>
      </c>
      <c r="C47" s="385"/>
      <c r="D47" s="386" t="s">
        <v>8</v>
      </c>
      <c r="E47" s="508" t="s">
        <v>452</v>
      </c>
      <c r="F47" s="529">
        <v>1</v>
      </c>
      <c r="G47" s="473">
        <v>1000</v>
      </c>
      <c r="H47" s="473">
        <v>1300</v>
      </c>
      <c r="I47" s="390">
        <f t="shared" si="0"/>
        <v>15600</v>
      </c>
      <c r="J47" s="516" t="s">
        <v>606</v>
      </c>
      <c r="K47" s="467">
        <v>1537.365</v>
      </c>
      <c r="L47" s="390">
        <v>1300</v>
      </c>
      <c r="M47" s="409"/>
    </row>
    <row r="48" spans="1:13" ht="15" x14ac:dyDescent="0.2">
      <c r="A48" s="554">
        <v>3</v>
      </c>
      <c r="B48" s="412">
        <v>5</v>
      </c>
      <c r="C48" s="385"/>
      <c r="D48" s="386" t="s">
        <v>8</v>
      </c>
      <c r="E48" s="509" t="s">
        <v>451</v>
      </c>
      <c r="F48" s="563">
        <v>1</v>
      </c>
      <c r="G48" s="469">
        <v>1000</v>
      </c>
      <c r="H48" s="469">
        <v>1300</v>
      </c>
      <c r="I48" s="390">
        <f t="shared" si="0"/>
        <v>15600</v>
      </c>
      <c r="J48" s="516" t="s">
        <v>606</v>
      </c>
      <c r="K48" s="467">
        <v>1488.1599999999999</v>
      </c>
      <c r="L48" s="390">
        <v>1300</v>
      </c>
      <c r="M48" s="409"/>
    </row>
    <row r="49" spans="1:13" ht="15" x14ac:dyDescent="0.2">
      <c r="A49" s="554">
        <v>3</v>
      </c>
      <c r="B49" s="412">
        <v>5</v>
      </c>
      <c r="C49" s="385"/>
      <c r="D49" s="505" t="s">
        <v>8</v>
      </c>
      <c r="E49" s="562" t="s">
        <v>450</v>
      </c>
      <c r="F49" s="534">
        <v>1</v>
      </c>
      <c r="G49" s="564">
        <v>1000</v>
      </c>
      <c r="H49" s="565">
        <v>1400</v>
      </c>
      <c r="I49" s="467">
        <f t="shared" si="0"/>
        <v>16800</v>
      </c>
      <c r="J49" s="516" t="s">
        <v>606</v>
      </c>
      <c r="K49" s="467">
        <v>1564.5816666666667</v>
      </c>
      <c r="L49" s="390">
        <v>1383.3333333333333</v>
      </c>
      <c r="M49" s="409"/>
    </row>
    <row r="50" spans="1:13" ht="15" x14ac:dyDescent="0.2">
      <c r="A50" s="561"/>
      <c r="B50" s="406"/>
      <c r="C50" s="385"/>
      <c r="D50" s="386" t="s">
        <v>72</v>
      </c>
      <c r="E50" s="508" t="s">
        <v>449</v>
      </c>
      <c r="F50" s="529">
        <v>1</v>
      </c>
      <c r="G50" s="473">
        <v>800</v>
      </c>
      <c r="H50" s="473">
        <v>0</v>
      </c>
      <c r="I50" s="390">
        <f t="shared" si="0"/>
        <v>0</v>
      </c>
      <c r="J50" s="566" t="s">
        <v>829</v>
      </c>
      <c r="K50" s="467">
        <v>1150</v>
      </c>
      <c r="L50" s="390">
        <v>800</v>
      </c>
      <c r="M50" s="409"/>
    </row>
    <row r="51" spans="1:13" ht="15" x14ac:dyDescent="0.2">
      <c r="A51" s="561"/>
      <c r="B51" s="406"/>
      <c r="C51" s="385"/>
      <c r="D51" s="386" t="s">
        <v>72</v>
      </c>
      <c r="E51" s="386" t="s">
        <v>448</v>
      </c>
      <c r="F51" s="404">
        <v>1</v>
      </c>
      <c r="G51" s="390">
        <v>800</v>
      </c>
      <c r="H51" s="390">
        <v>0</v>
      </c>
      <c r="I51" s="390">
        <f t="shared" si="0"/>
        <v>0</v>
      </c>
      <c r="J51" s="566" t="s">
        <v>829</v>
      </c>
      <c r="K51" s="467">
        <v>1182.5</v>
      </c>
      <c r="L51" s="390">
        <v>800</v>
      </c>
      <c r="M51" s="409"/>
    </row>
    <row r="52" spans="1:13" ht="38.25" x14ac:dyDescent="0.2">
      <c r="A52" s="561"/>
      <c r="B52" s="406"/>
      <c r="C52" s="392">
        <v>2</v>
      </c>
      <c r="D52" s="393" t="s">
        <v>63</v>
      </c>
      <c r="E52" s="393">
        <f>SUM(E53:E58)</f>
        <v>0</v>
      </c>
      <c r="F52" s="393">
        <f>SUM(F53:F69)</f>
        <v>17</v>
      </c>
      <c r="G52" s="393">
        <f>SUM(G53:G69)</f>
        <v>15000</v>
      </c>
      <c r="H52" s="393">
        <f>SUM(H53:H69)</f>
        <v>18550</v>
      </c>
      <c r="I52" s="393">
        <f t="shared" si="0"/>
        <v>222600</v>
      </c>
      <c r="J52" s="517">
        <f>SUM(J53:J69)</f>
        <v>0</v>
      </c>
      <c r="K52" s="467"/>
      <c r="L52" s="390"/>
      <c r="M52" s="409"/>
    </row>
    <row r="53" spans="1:13" ht="15" x14ac:dyDescent="0.2">
      <c r="A53" s="554">
        <v>2</v>
      </c>
      <c r="B53" s="412">
        <v>3</v>
      </c>
      <c r="C53" s="385"/>
      <c r="D53" s="386" t="s">
        <v>7</v>
      </c>
      <c r="E53" s="386" t="s">
        <v>447</v>
      </c>
      <c r="F53" s="390">
        <v>1</v>
      </c>
      <c r="G53" s="390">
        <v>1600</v>
      </c>
      <c r="H53" s="390">
        <v>3100</v>
      </c>
      <c r="I53" s="390">
        <f t="shared" si="0"/>
        <v>37200</v>
      </c>
      <c r="J53" s="516" t="s">
        <v>606</v>
      </c>
      <c r="K53" s="467">
        <v>3369.2458333333338</v>
      </c>
      <c r="L53" s="390">
        <v>3100</v>
      </c>
      <c r="M53" s="409"/>
    </row>
    <row r="54" spans="1:13" ht="15" x14ac:dyDescent="0.2">
      <c r="A54" s="554">
        <v>3</v>
      </c>
      <c r="B54" s="412">
        <v>5</v>
      </c>
      <c r="C54" s="385"/>
      <c r="D54" s="386" t="s">
        <v>8</v>
      </c>
      <c r="E54" s="509" t="s">
        <v>445</v>
      </c>
      <c r="F54" s="469">
        <v>1</v>
      </c>
      <c r="G54" s="469">
        <v>1000</v>
      </c>
      <c r="H54" s="469">
        <v>1300</v>
      </c>
      <c r="I54" s="390">
        <f t="shared" si="0"/>
        <v>15600</v>
      </c>
      <c r="J54" s="516" t="s">
        <v>606</v>
      </c>
      <c r="K54" s="467">
        <v>1471.5766666666666</v>
      </c>
      <c r="L54" s="390">
        <v>1124.6033333333332</v>
      </c>
      <c r="M54" s="409"/>
    </row>
    <row r="55" spans="1:13" ht="15" x14ac:dyDescent="0.2">
      <c r="A55" s="554">
        <v>3</v>
      </c>
      <c r="B55" s="412">
        <v>5</v>
      </c>
      <c r="C55" s="385"/>
      <c r="D55" s="505" t="s">
        <v>8</v>
      </c>
      <c r="E55" s="541" t="s">
        <v>444</v>
      </c>
      <c r="F55" s="545">
        <v>1</v>
      </c>
      <c r="G55" s="545">
        <v>1000</v>
      </c>
      <c r="H55" s="546">
        <v>1300</v>
      </c>
      <c r="I55" s="467">
        <f t="shared" si="0"/>
        <v>15600</v>
      </c>
      <c r="J55" s="516" t="s">
        <v>606</v>
      </c>
      <c r="K55" s="467">
        <v>1485.4166666666667</v>
      </c>
      <c r="L55" s="390">
        <v>1283.3333333333333</v>
      </c>
      <c r="M55" s="409"/>
    </row>
    <row r="56" spans="1:13" ht="15" x14ac:dyDescent="0.2">
      <c r="A56" s="554">
        <v>3</v>
      </c>
      <c r="B56" s="412">
        <v>6</v>
      </c>
      <c r="C56" s="385"/>
      <c r="D56" s="386" t="s">
        <v>9</v>
      </c>
      <c r="E56" s="508" t="s">
        <v>443</v>
      </c>
      <c r="F56" s="473">
        <v>1</v>
      </c>
      <c r="G56" s="473">
        <v>900</v>
      </c>
      <c r="H56" s="473">
        <v>1200</v>
      </c>
      <c r="I56" s="390">
        <f t="shared" si="0"/>
        <v>14400</v>
      </c>
      <c r="J56" s="516" t="s">
        <v>606</v>
      </c>
      <c r="K56" s="467">
        <v>1302.0816666666667</v>
      </c>
      <c r="L56" s="390">
        <v>1216.6666666666667</v>
      </c>
      <c r="M56" s="409"/>
    </row>
    <row r="57" spans="1:13" ht="15" x14ac:dyDescent="0.2">
      <c r="A57" s="554">
        <v>3</v>
      </c>
      <c r="B57" s="412">
        <v>6</v>
      </c>
      <c r="C57" s="385"/>
      <c r="D57" s="386" t="s">
        <v>9</v>
      </c>
      <c r="E57" s="386" t="s">
        <v>442</v>
      </c>
      <c r="F57" s="390">
        <v>1</v>
      </c>
      <c r="G57" s="390">
        <v>900</v>
      </c>
      <c r="H57" s="390">
        <v>1200</v>
      </c>
      <c r="I57" s="390">
        <f t="shared" si="0"/>
        <v>14400</v>
      </c>
      <c r="J57" s="516" t="s">
        <v>606</v>
      </c>
      <c r="K57" s="467">
        <v>1311.2491666666667</v>
      </c>
      <c r="L57" s="390">
        <v>1133.3333333333333</v>
      </c>
      <c r="M57" s="409"/>
    </row>
    <row r="58" spans="1:13" ht="15" x14ac:dyDescent="0.2">
      <c r="A58" s="567">
        <v>4</v>
      </c>
      <c r="B58" s="468">
        <v>7</v>
      </c>
      <c r="C58" s="568"/>
      <c r="D58" s="509" t="s">
        <v>10</v>
      </c>
      <c r="E58" s="509" t="s">
        <v>441</v>
      </c>
      <c r="F58" s="469">
        <v>1</v>
      </c>
      <c r="G58" s="469">
        <v>800</v>
      </c>
      <c r="H58" s="469">
        <v>900</v>
      </c>
      <c r="I58" s="469">
        <f t="shared" si="0"/>
        <v>10800</v>
      </c>
      <c r="J58" s="569" t="s">
        <v>606</v>
      </c>
      <c r="K58" s="471">
        <v>1060.415</v>
      </c>
      <c r="L58" s="469">
        <v>773.01333333333332</v>
      </c>
      <c r="M58" s="409"/>
    </row>
    <row r="59" spans="1:13" s="477" customFormat="1" ht="15" x14ac:dyDescent="0.2">
      <c r="A59" s="570">
        <v>4</v>
      </c>
      <c r="B59" s="571">
        <v>7</v>
      </c>
      <c r="C59" s="572"/>
      <c r="D59" s="573" t="s">
        <v>10</v>
      </c>
      <c r="E59" s="574" t="s">
        <v>440</v>
      </c>
      <c r="F59" s="474">
        <v>1</v>
      </c>
      <c r="G59" s="475">
        <v>800</v>
      </c>
      <c r="H59" s="475">
        <v>800</v>
      </c>
      <c r="I59" s="475">
        <f t="shared" si="0"/>
        <v>9600</v>
      </c>
      <c r="J59" s="575" t="s">
        <v>606</v>
      </c>
      <c r="K59" s="474">
        <v>960.41583333333335</v>
      </c>
      <c r="L59" s="475">
        <v>800</v>
      </c>
      <c r="M59" s="476"/>
    </row>
    <row r="60" spans="1:13" ht="15.75" customHeight="1" x14ac:dyDescent="0.2">
      <c r="A60" s="576">
        <v>4</v>
      </c>
      <c r="B60" s="577">
        <v>7</v>
      </c>
      <c r="C60" s="578"/>
      <c r="D60" s="508" t="s">
        <v>10</v>
      </c>
      <c r="E60" s="508" t="s">
        <v>439</v>
      </c>
      <c r="F60" s="473">
        <v>1</v>
      </c>
      <c r="G60" s="473">
        <v>800</v>
      </c>
      <c r="H60" s="473">
        <v>1150</v>
      </c>
      <c r="I60" s="473">
        <f t="shared" si="0"/>
        <v>13800</v>
      </c>
      <c r="J60" s="579" t="s">
        <v>606</v>
      </c>
      <c r="K60" s="472">
        <v>1200.4166666666667</v>
      </c>
      <c r="L60" s="473">
        <v>1040</v>
      </c>
      <c r="M60" s="409"/>
    </row>
    <row r="61" spans="1:13" ht="15" x14ac:dyDescent="0.2">
      <c r="A61" s="567">
        <v>4</v>
      </c>
      <c r="B61" s="468">
        <v>7</v>
      </c>
      <c r="C61" s="580"/>
      <c r="D61" s="509" t="s">
        <v>10</v>
      </c>
      <c r="E61" s="509" t="s">
        <v>438</v>
      </c>
      <c r="F61" s="469">
        <v>1</v>
      </c>
      <c r="G61" s="469">
        <v>800</v>
      </c>
      <c r="H61" s="469">
        <v>900</v>
      </c>
      <c r="I61" s="469">
        <f t="shared" si="0"/>
        <v>10800</v>
      </c>
      <c r="J61" s="569" t="s">
        <v>606</v>
      </c>
      <c r="K61" s="471">
        <v>1060.4166666666667</v>
      </c>
      <c r="L61" s="469">
        <v>900</v>
      </c>
      <c r="M61" s="409"/>
    </row>
    <row r="62" spans="1:13" s="477" customFormat="1" ht="15.75" thickBot="1" x14ac:dyDescent="0.25">
      <c r="A62" s="570">
        <v>4</v>
      </c>
      <c r="B62" s="571">
        <v>7</v>
      </c>
      <c r="C62" s="572"/>
      <c r="D62" s="573" t="s">
        <v>10</v>
      </c>
      <c r="E62" s="581" t="s">
        <v>437</v>
      </c>
      <c r="F62" s="474">
        <v>1</v>
      </c>
      <c r="G62" s="475">
        <v>800</v>
      </c>
      <c r="H62" s="475">
        <v>800</v>
      </c>
      <c r="I62" s="475">
        <f t="shared" si="0"/>
        <v>9600</v>
      </c>
      <c r="J62" s="575" t="s">
        <v>606</v>
      </c>
      <c r="K62" s="474">
        <v>960.41666666666663</v>
      </c>
      <c r="L62" s="475">
        <v>800</v>
      </c>
      <c r="M62" s="476"/>
    </row>
    <row r="63" spans="1:13" ht="15.75" thickBot="1" x14ac:dyDescent="0.25">
      <c r="A63" s="576">
        <v>4</v>
      </c>
      <c r="B63" s="577">
        <v>7</v>
      </c>
      <c r="C63" s="578"/>
      <c r="D63" s="582" t="s">
        <v>10</v>
      </c>
      <c r="E63" s="583" t="s">
        <v>436</v>
      </c>
      <c r="F63" s="472">
        <v>1</v>
      </c>
      <c r="G63" s="473">
        <v>800</v>
      </c>
      <c r="H63" s="473">
        <v>800</v>
      </c>
      <c r="I63" s="473">
        <f t="shared" si="0"/>
        <v>9600</v>
      </c>
      <c r="J63" s="579" t="s">
        <v>606</v>
      </c>
      <c r="K63" s="472">
        <v>960.41583333333335</v>
      </c>
      <c r="L63" s="473">
        <v>799.99666666666656</v>
      </c>
      <c r="M63" s="409"/>
    </row>
    <row r="64" spans="1:13" ht="15.75" thickBot="1" x14ac:dyDescent="0.25">
      <c r="A64" s="554">
        <v>4</v>
      </c>
      <c r="B64" s="412">
        <v>7</v>
      </c>
      <c r="C64" s="406"/>
      <c r="D64" s="505" t="s">
        <v>10</v>
      </c>
      <c r="E64" s="583" t="s">
        <v>435</v>
      </c>
      <c r="F64" s="467">
        <v>1</v>
      </c>
      <c r="G64" s="390">
        <v>800</v>
      </c>
      <c r="H64" s="390">
        <v>800</v>
      </c>
      <c r="I64" s="390">
        <f t="shared" si="0"/>
        <v>9600</v>
      </c>
      <c r="J64" s="516" t="s">
        <v>606</v>
      </c>
      <c r="K64" s="467">
        <v>960.41666666666663</v>
      </c>
      <c r="L64" s="390">
        <v>800</v>
      </c>
      <c r="M64" s="409"/>
    </row>
    <row r="65" spans="1:13" ht="15" x14ac:dyDescent="0.2">
      <c r="A65" s="554">
        <v>4</v>
      </c>
      <c r="B65" s="412">
        <v>7</v>
      </c>
      <c r="C65" s="406"/>
      <c r="D65" s="505" t="s">
        <v>10</v>
      </c>
      <c r="E65" s="584" t="s">
        <v>434</v>
      </c>
      <c r="F65" s="467">
        <v>1</v>
      </c>
      <c r="G65" s="390">
        <v>800</v>
      </c>
      <c r="H65" s="390">
        <v>800</v>
      </c>
      <c r="I65" s="390">
        <f t="shared" si="0"/>
        <v>9600</v>
      </c>
      <c r="J65" s="516" t="s">
        <v>606</v>
      </c>
      <c r="K65" s="467">
        <v>960.41666666666663</v>
      </c>
      <c r="L65" s="390">
        <v>800</v>
      </c>
      <c r="M65" s="409"/>
    </row>
    <row r="66" spans="1:13" ht="15" x14ac:dyDescent="0.2">
      <c r="A66" s="554">
        <v>4</v>
      </c>
      <c r="B66" s="412">
        <v>7</v>
      </c>
      <c r="C66" s="406"/>
      <c r="D66" s="386" t="s">
        <v>10</v>
      </c>
      <c r="E66" s="508" t="s">
        <v>433</v>
      </c>
      <c r="F66" s="390">
        <v>1</v>
      </c>
      <c r="G66" s="390">
        <v>800</v>
      </c>
      <c r="H66" s="390">
        <v>900</v>
      </c>
      <c r="I66" s="390">
        <f t="shared" si="0"/>
        <v>10800</v>
      </c>
      <c r="J66" s="516" t="s">
        <v>606</v>
      </c>
      <c r="K66" s="467">
        <v>1052.0833333333333</v>
      </c>
      <c r="L66" s="390">
        <v>933.33333333333337</v>
      </c>
      <c r="M66" s="409"/>
    </row>
    <row r="67" spans="1:13" ht="15" x14ac:dyDescent="0.2">
      <c r="A67" s="554">
        <v>4</v>
      </c>
      <c r="B67" s="412">
        <v>7</v>
      </c>
      <c r="C67" s="406"/>
      <c r="D67" s="386" t="s">
        <v>10</v>
      </c>
      <c r="E67" s="386" t="s">
        <v>432</v>
      </c>
      <c r="F67" s="390">
        <v>1</v>
      </c>
      <c r="G67" s="390">
        <v>800</v>
      </c>
      <c r="H67" s="390">
        <v>900</v>
      </c>
      <c r="I67" s="390">
        <f t="shared" si="0"/>
        <v>10800</v>
      </c>
      <c r="J67" s="516" t="s">
        <v>606</v>
      </c>
      <c r="K67" s="467">
        <v>1060.415</v>
      </c>
      <c r="L67" s="390">
        <v>899.99666666666656</v>
      </c>
      <c r="M67" s="409"/>
    </row>
    <row r="68" spans="1:13" ht="15" x14ac:dyDescent="0.2">
      <c r="A68" s="554">
        <v>4</v>
      </c>
      <c r="B68" s="412">
        <v>7</v>
      </c>
      <c r="C68" s="406"/>
      <c r="D68" s="386" t="s">
        <v>10</v>
      </c>
      <c r="E68" s="386" t="s">
        <v>431</v>
      </c>
      <c r="F68" s="390">
        <v>1</v>
      </c>
      <c r="G68" s="390">
        <v>800</v>
      </c>
      <c r="H68" s="390">
        <v>900</v>
      </c>
      <c r="I68" s="390">
        <f t="shared" si="0"/>
        <v>10800</v>
      </c>
      <c r="J68" s="516" t="s">
        <v>606</v>
      </c>
      <c r="K68" s="467">
        <v>1060.4166666666667</v>
      </c>
      <c r="L68" s="390">
        <v>900</v>
      </c>
      <c r="M68" s="409"/>
    </row>
    <row r="69" spans="1:13" ht="15.75" thickBot="1" x14ac:dyDescent="0.25">
      <c r="A69" s="585">
        <v>4</v>
      </c>
      <c r="B69" s="586">
        <v>7</v>
      </c>
      <c r="C69" s="587"/>
      <c r="D69" s="588" t="s">
        <v>10</v>
      </c>
      <c r="E69" s="588" t="s">
        <v>501</v>
      </c>
      <c r="F69" s="589">
        <v>1</v>
      </c>
      <c r="G69" s="589">
        <v>800</v>
      </c>
      <c r="H69" s="589">
        <v>800</v>
      </c>
      <c r="I69" s="589">
        <f t="shared" si="0"/>
        <v>9600</v>
      </c>
      <c r="J69" s="590" t="s">
        <v>606</v>
      </c>
      <c r="K69" s="467"/>
      <c r="L69" s="390"/>
      <c r="M69" s="409"/>
    </row>
    <row r="70" spans="1:13" ht="31.5" customHeight="1" x14ac:dyDescent="0.2">
      <c r="A70" s="501"/>
      <c r="B70" s="501"/>
      <c r="C70" s="502" t="s">
        <v>27</v>
      </c>
      <c r="D70" s="501" t="s">
        <v>28</v>
      </c>
      <c r="E70" s="501"/>
      <c r="F70" s="501">
        <f>F71+F72+F73+F80</f>
        <v>14</v>
      </c>
      <c r="G70" s="501">
        <f>G71+G72+G73+G80</f>
        <v>16200</v>
      </c>
      <c r="H70" s="501">
        <f>H71+H72+H73+H80</f>
        <v>22600</v>
      </c>
      <c r="I70" s="501">
        <f t="shared" si="0"/>
        <v>271200</v>
      </c>
      <c r="J70" s="501"/>
      <c r="K70" s="486"/>
      <c r="L70" s="390"/>
      <c r="M70" s="409"/>
    </row>
    <row r="71" spans="1:13" ht="15" x14ac:dyDescent="0.2">
      <c r="A71" s="412">
        <v>1</v>
      </c>
      <c r="B71" s="412">
        <v>1</v>
      </c>
      <c r="C71" s="391"/>
      <c r="D71" s="405" t="s">
        <v>4</v>
      </c>
      <c r="E71" s="405" t="s">
        <v>430</v>
      </c>
      <c r="F71" s="390">
        <v>1</v>
      </c>
      <c r="G71" s="390">
        <v>2150</v>
      </c>
      <c r="H71" s="390">
        <v>4400</v>
      </c>
      <c r="I71" s="390">
        <f t="shared" si="0"/>
        <v>52800</v>
      </c>
      <c r="J71" s="390" t="s">
        <v>606</v>
      </c>
      <c r="K71" s="486">
        <v>4562.5</v>
      </c>
      <c r="L71" s="390">
        <v>4300</v>
      </c>
      <c r="M71" s="409"/>
    </row>
    <row r="72" spans="1:13" ht="15" x14ac:dyDescent="0.2">
      <c r="A72" s="412">
        <v>2</v>
      </c>
      <c r="B72" s="412">
        <v>2</v>
      </c>
      <c r="C72" s="406"/>
      <c r="D72" s="391" t="s">
        <v>5</v>
      </c>
      <c r="E72" s="386" t="s">
        <v>428</v>
      </c>
      <c r="F72" s="404">
        <v>1</v>
      </c>
      <c r="G72" s="390">
        <v>1850</v>
      </c>
      <c r="H72" s="390">
        <v>3600</v>
      </c>
      <c r="I72" s="390">
        <f t="shared" si="0"/>
        <v>43200</v>
      </c>
      <c r="J72" s="390" t="s">
        <v>606</v>
      </c>
      <c r="K72" s="486">
        <v>3970.1733333333336</v>
      </c>
      <c r="L72" s="390">
        <v>3700</v>
      </c>
      <c r="M72" s="409"/>
    </row>
    <row r="73" spans="1:13" ht="15" x14ac:dyDescent="0.2">
      <c r="A73" s="406"/>
      <c r="B73" s="406"/>
      <c r="C73" s="392">
        <v>1</v>
      </c>
      <c r="D73" s="393" t="s">
        <v>29</v>
      </c>
      <c r="E73" s="393"/>
      <c r="F73" s="393">
        <f>SUM(F74:F79)</f>
        <v>6</v>
      </c>
      <c r="G73" s="393">
        <f>SUM(G74:G79)</f>
        <v>6000</v>
      </c>
      <c r="H73" s="393">
        <f>SUM(H74:H79)</f>
        <v>7200</v>
      </c>
      <c r="I73" s="393">
        <f t="shared" si="0"/>
        <v>86400</v>
      </c>
      <c r="J73" s="393">
        <f>SUM(J74:J79)</f>
        <v>0</v>
      </c>
      <c r="K73" s="486"/>
      <c r="L73" s="390"/>
      <c r="M73" s="409"/>
    </row>
    <row r="74" spans="1:13" ht="15" x14ac:dyDescent="0.2">
      <c r="A74" s="412">
        <v>2</v>
      </c>
      <c r="B74" s="412">
        <v>3</v>
      </c>
      <c r="C74" s="406"/>
      <c r="D74" s="420" t="s">
        <v>688</v>
      </c>
      <c r="E74" s="421" t="s">
        <v>427</v>
      </c>
      <c r="F74" s="416">
        <v>1</v>
      </c>
      <c r="G74" s="418">
        <v>1600</v>
      </c>
      <c r="H74" s="418">
        <v>2800</v>
      </c>
      <c r="I74" s="418">
        <f t="shared" si="0"/>
        <v>33600</v>
      </c>
      <c r="J74" s="418" t="s">
        <v>606</v>
      </c>
      <c r="K74" s="486"/>
      <c r="L74" s="390"/>
      <c r="M74" s="409"/>
    </row>
    <row r="75" spans="1:13" ht="15" x14ac:dyDescent="0.2">
      <c r="A75" s="412">
        <v>3</v>
      </c>
      <c r="B75" s="412">
        <v>5</v>
      </c>
      <c r="C75" s="406"/>
      <c r="D75" s="391" t="s">
        <v>8</v>
      </c>
      <c r="E75" s="386" t="s">
        <v>424</v>
      </c>
      <c r="F75" s="404">
        <v>1</v>
      </c>
      <c r="G75" s="390">
        <v>1000</v>
      </c>
      <c r="H75" s="390">
        <v>1600</v>
      </c>
      <c r="I75" s="390">
        <f t="shared" si="0"/>
        <v>19200</v>
      </c>
      <c r="J75" s="390" t="s">
        <v>606</v>
      </c>
      <c r="K75" s="486">
        <v>1608.3333333333333</v>
      </c>
      <c r="L75" s="390">
        <v>1333.3333333333333</v>
      </c>
      <c r="M75" s="409"/>
    </row>
    <row r="76" spans="1:13" ht="15" x14ac:dyDescent="0.2">
      <c r="A76" s="412">
        <v>3</v>
      </c>
      <c r="B76" s="412">
        <v>6</v>
      </c>
      <c r="C76" s="406"/>
      <c r="D76" s="391" t="s">
        <v>9</v>
      </c>
      <c r="E76" s="405" t="s">
        <v>425</v>
      </c>
      <c r="F76" s="404">
        <v>1</v>
      </c>
      <c r="G76" s="390">
        <v>900</v>
      </c>
      <c r="H76" s="390">
        <v>1400</v>
      </c>
      <c r="I76" s="390">
        <f t="shared" si="0"/>
        <v>16800</v>
      </c>
      <c r="J76" s="390" t="s">
        <v>606</v>
      </c>
      <c r="K76" s="486">
        <v>1525</v>
      </c>
      <c r="L76" s="390">
        <v>1233.3333333333333</v>
      </c>
      <c r="M76" s="409"/>
    </row>
    <row r="77" spans="1:13" ht="15" x14ac:dyDescent="0.2">
      <c r="A77" s="412">
        <v>3</v>
      </c>
      <c r="B77" s="412">
        <v>6</v>
      </c>
      <c r="C77" s="406"/>
      <c r="D77" s="391" t="s">
        <v>9</v>
      </c>
      <c r="E77" s="405" t="s">
        <v>501</v>
      </c>
      <c r="F77" s="404">
        <v>1</v>
      </c>
      <c r="G77" s="390">
        <v>900</v>
      </c>
      <c r="H77" s="390">
        <v>1400</v>
      </c>
      <c r="I77" s="390">
        <f t="shared" si="0"/>
        <v>16800</v>
      </c>
      <c r="J77" s="390" t="s">
        <v>606</v>
      </c>
      <c r="K77" s="486">
        <v>3185.9850000000001</v>
      </c>
      <c r="L77" s="390">
        <v>2475</v>
      </c>
      <c r="M77" s="409"/>
    </row>
    <row r="78" spans="1:13" ht="15" x14ac:dyDescent="0.2">
      <c r="A78" s="412">
        <v>4</v>
      </c>
      <c r="B78" s="412">
        <v>7</v>
      </c>
      <c r="C78" s="406"/>
      <c r="D78" s="420" t="s">
        <v>10</v>
      </c>
      <c r="E78" s="421" t="s">
        <v>501</v>
      </c>
      <c r="F78" s="416">
        <v>1</v>
      </c>
      <c r="G78" s="418">
        <v>800</v>
      </c>
      <c r="H78" s="418">
        <v>0</v>
      </c>
      <c r="I78" s="418">
        <f t="shared" si="0"/>
        <v>0</v>
      </c>
      <c r="J78" s="418" t="s">
        <v>606</v>
      </c>
      <c r="K78" s="486"/>
      <c r="L78" s="390"/>
      <c r="M78" s="409"/>
    </row>
    <row r="79" spans="1:13" ht="15" x14ac:dyDescent="0.2">
      <c r="A79" s="412">
        <v>4</v>
      </c>
      <c r="B79" s="412">
        <v>7</v>
      </c>
      <c r="C79" s="406"/>
      <c r="D79" s="420" t="s">
        <v>10</v>
      </c>
      <c r="E79" s="421" t="s">
        <v>501</v>
      </c>
      <c r="F79" s="416">
        <v>1</v>
      </c>
      <c r="G79" s="418">
        <v>800</v>
      </c>
      <c r="H79" s="418">
        <v>0</v>
      </c>
      <c r="I79" s="418">
        <f t="shared" si="0"/>
        <v>0</v>
      </c>
      <c r="J79" s="418" t="s">
        <v>606</v>
      </c>
      <c r="K79" s="486"/>
      <c r="L79" s="390"/>
      <c r="M79" s="409"/>
    </row>
    <row r="80" spans="1:13" ht="15" x14ac:dyDescent="0.2">
      <c r="A80" s="406"/>
      <c r="B80" s="406"/>
      <c r="C80" s="392">
        <v>2</v>
      </c>
      <c r="D80" s="393" t="s">
        <v>30</v>
      </c>
      <c r="E80" s="393"/>
      <c r="F80" s="393">
        <f>SUM(F81:F86)</f>
        <v>6</v>
      </c>
      <c r="G80" s="393">
        <f>SUM(G81:G86)</f>
        <v>6200</v>
      </c>
      <c r="H80" s="393">
        <f>SUM(H81:H86)</f>
        <v>7400</v>
      </c>
      <c r="I80" s="393">
        <f t="shared" si="0"/>
        <v>88800</v>
      </c>
      <c r="J80" s="393">
        <f>SUM(J81:J86)</f>
        <v>0</v>
      </c>
      <c r="K80" s="486"/>
      <c r="L80" s="390"/>
      <c r="M80" s="409"/>
    </row>
    <row r="81" spans="1:13" ht="15" x14ac:dyDescent="0.2">
      <c r="A81" s="412">
        <v>2</v>
      </c>
      <c r="B81" s="412">
        <v>3</v>
      </c>
      <c r="C81" s="406"/>
      <c r="D81" s="420" t="s">
        <v>688</v>
      </c>
      <c r="E81" s="421" t="s">
        <v>831</v>
      </c>
      <c r="F81" s="416">
        <v>1</v>
      </c>
      <c r="G81" s="418">
        <v>1600</v>
      </c>
      <c r="H81" s="418">
        <v>2800</v>
      </c>
      <c r="I81" s="418">
        <f t="shared" ref="I81:I144" si="1">H81*12</f>
        <v>33600</v>
      </c>
      <c r="J81" s="418" t="s">
        <v>606</v>
      </c>
      <c r="K81" s="486"/>
      <c r="L81" s="390"/>
      <c r="M81" s="409"/>
    </row>
    <row r="82" spans="1:13" ht="15" x14ac:dyDescent="0.2">
      <c r="A82" s="412">
        <v>3</v>
      </c>
      <c r="B82" s="412">
        <v>5</v>
      </c>
      <c r="C82" s="406"/>
      <c r="D82" s="391" t="s">
        <v>8</v>
      </c>
      <c r="E82" s="386" t="s">
        <v>762</v>
      </c>
      <c r="F82" s="404">
        <v>1</v>
      </c>
      <c r="G82" s="390">
        <v>1000</v>
      </c>
      <c r="H82" s="390">
        <v>1600</v>
      </c>
      <c r="I82" s="390">
        <f t="shared" si="1"/>
        <v>19200</v>
      </c>
      <c r="J82" s="390" t="s">
        <v>606</v>
      </c>
      <c r="K82" s="486">
        <v>1583.3333333333333</v>
      </c>
      <c r="L82" s="390">
        <v>1333.3333333333333</v>
      </c>
      <c r="M82" s="409"/>
    </row>
    <row r="83" spans="1:13" ht="15" x14ac:dyDescent="0.2">
      <c r="A83" s="412">
        <v>3</v>
      </c>
      <c r="B83" s="412">
        <v>5</v>
      </c>
      <c r="C83" s="406"/>
      <c r="D83" s="420" t="s">
        <v>8</v>
      </c>
      <c r="E83" s="417" t="s">
        <v>501</v>
      </c>
      <c r="F83" s="404">
        <v>1</v>
      </c>
      <c r="G83" s="390">
        <v>1000</v>
      </c>
      <c r="H83" s="418">
        <v>1600</v>
      </c>
      <c r="I83" s="390">
        <f t="shared" si="1"/>
        <v>19200</v>
      </c>
      <c r="J83" s="390" t="s">
        <v>606</v>
      </c>
      <c r="K83" s="486">
        <v>3239.7141666666666</v>
      </c>
      <c r="L83" s="390">
        <v>1917.62</v>
      </c>
      <c r="M83" s="409"/>
    </row>
    <row r="84" spans="1:13" ht="15" x14ac:dyDescent="0.2">
      <c r="A84" s="412">
        <v>3</v>
      </c>
      <c r="B84" s="412">
        <v>6</v>
      </c>
      <c r="C84" s="406"/>
      <c r="D84" s="391" t="s">
        <v>9</v>
      </c>
      <c r="E84" s="386" t="s">
        <v>419</v>
      </c>
      <c r="F84" s="404">
        <v>1</v>
      </c>
      <c r="G84" s="390">
        <v>900</v>
      </c>
      <c r="H84" s="390">
        <v>1400</v>
      </c>
      <c r="I84" s="390">
        <f t="shared" si="1"/>
        <v>16800</v>
      </c>
      <c r="J84" s="390" t="s">
        <v>606</v>
      </c>
      <c r="K84" s="486">
        <v>1498.8425</v>
      </c>
      <c r="L84" s="390">
        <v>1233.3333333333333</v>
      </c>
      <c r="M84" s="409"/>
    </row>
    <row r="85" spans="1:13" ht="15" x14ac:dyDescent="0.2">
      <c r="A85" s="412">
        <v>3</v>
      </c>
      <c r="B85" s="412">
        <v>6</v>
      </c>
      <c r="C85" s="406"/>
      <c r="D85" s="420" t="s">
        <v>9</v>
      </c>
      <c r="E85" s="421" t="s">
        <v>501</v>
      </c>
      <c r="F85" s="404">
        <v>1</v>
      </c>
      <c r="G85" s="390">
        <v>900</v>
      </c>
      <c r="H85" s="390">
        <v>0</v>
      </c>
      <c r="I85" s="390">
        <f t="shared" si="1"/>
        <v>0</v>
      </c>
      <c r="J85" s="390" t="s">
        <v>606</v>
      </c>
      <c r="K85" s="486">
        <v>1283.3333333333333</v>
      </c>
      <c r="L85" s="390">
        <v>1100</v>
      </c>
      <c r="M85" s="409"/>
    </row>
    <row r="86" spans="1:13" ht="15" x14ac:dyDescent="0.2">
      <c r="A86" s="412">
        <v>4</v>
      </c>
      <c r="B86" s="412">
        <v>7</v>
      </c>
      <c r="C86" s="406"/>
      <c r="D86" s="421" t="s">
        <v>10</v>
      </c>
      <c r="E86" s="421" t="s">
        <v>501</v>
      </c>
      <c r="F86" s="418">
        <v>1</v>
      </c>
      <c r="G86" s="418">
        <v>800</v>
      </c>
      <c r="H86" s="418">
        <v>0</v>
      </c>
      <c r="I86" s="418">
        <f t="shared" si="1"/>
        <v>0</v>
      </c>
      <c r="J86" s="418" t="s">
        <v>606</v>
      </c>
      <c r="K86" s="486"/>
      <c r="L86" s="390"/>
      <c r="M86" s="409"/>
    </row>
    <row r="87" spans="1:13" ht="15" x14ac:dyDescent="0.2">
      <c r="A87" s="410"/>
      <c r="B87" s="410"/>
      <c r="C87" s="411" t="s">
        <v>31</v>
      </c>
      <c r="D87" s="410" t="s">
        <v>32</v>
      </c>
      <c r="E87" s="410"/>
      <c r="F87" s="410">
        <f>F88+F89+F90+F107+F118</f>
        <v>51</v>
      </c>
      <c r="G87" s="410">
        <f>G88+G89+G90+G107+G118</f>
        <v>47000</v>
      </c>
      <c r="H87" s="410">
        <f>H88+H89+H90+H107+H118</f>
        <v>48100</v>
      </c>
      <c r="I87" s="410">
        <f t="shared" si="1"/>
        <v>577200</v>
      </c>
      <c r="J87" s="410"/>
      <c r="K87" s="390"/>
      <c r="L87" s="390"/>
      <c r="M87" s="409"/>
    </row>
    <row r="88" spans="1:13" ht="15" x14ac:dyDescent="0.2">
      <c r="A88" s="412">
        <v>1</v>
      </c>
      <c r="B88" s="412">
        <v>1</v>
      </c>
      <c r="C88" s="391"/>
      <c r="D88" s="386" t="s">
        <v>4</v>
      </c>
      <c r="E88" s="405" t="s">
        <v>418</v>
      </c>
      <c r="F88" s="404">
        <v>1</v>
      </c>
      <c r="G88" s="390">
        <v>2150</v>
      </c>
      <c r="H88" s="390">
        <v>4400</v>
      </c>
      <c r="I88" s="390">
        <f t="shared" si="1"/>
        <v>52800</v>
      </c>
      <c r="J88" s="390" t="s">
        <v>606</v>
      </c>
      <c r="K88" s="390">
        <v>4562.5</v>
      </c>
      <c r="L88" s="390">
        <v>3225</v>
      </c>
      <c r="M88" s="409"/>
    </row>
    <row r="89" spans="1:13" ht="15" x14ac:dyDescent="0.2">
      <c r="A89" s="412">
        <v>2</v>
      </c>
      <c r="B89" s="412">
        <v>2</v>
      </c>
      <c r="C89" s="391"/>
      <c r="D89" s="386" t="s">
        <v>5</v>
      </c>
      <c r="E89" s="405" t="s">
        <v>416</v>
      </c>
      <c r="F89" s="404">
        <v>1</v>
      </c>
      <c r="G89" s="390">
        <v>1850</v>
      </c>
      <c r="H89" s="390">
        <v>4000</v>
      </c>
      <c r="I89" s="390">
        <f t="shared" si="1"/>
        <v>48000</v>
      </c>
      <c r="J89" s="390" t="s">
        <v>606</v>
      </c>
      <c r="K89" s="390">
        <v>3949.9066666666663</v>
      </c>
      <c r="L89" s="390">
        <v>3720</v>
      </c>
      <c r="M89" s="409"/>
    </row>
    <row r="90" spans="1:13" ht="15" x14ac:dyDescent="0.2">
      <c r="A90" s="388"/>
      <c r="B90" s="388"/>
      <c r="C90" s="394">
        <v>1</v>
      </c>
      <c r="D90" s="395" t="s">
        <v>33</v>
      </c>
      <c r="E90" s="395"/>
      <c r="F90" s="395">
        <f>SUM(F91:F106)</f>
        <v>16</v>
      </c>
      <c r="G90" s="395">
        <f>SUM(G91:G106)</f>
        <v>15100</v>
      </c>
      <c r="H90" s="395">
        <f>SUM(H91:H106)</f>
        <v>18500</v>
      </c>
      <c r="I90" s="395">
        <f t="shared" si="1"/>
        <v>222000</v>
      </c>
      <c r="J90" s="395">
        <f>SUM(J91:J105)</f>
        <v>0</v>
      </c>
      <c r="K90" s="390"/>
      <c r="L90" s="390"/>
      <c r="M90" s="409"/>
    </row>
    <row r="91" spans="1:13" ht="15" x14ac:dyDescent="0.2">
      <c r="A91" s="412">
        <v>2</v>
      </c>
      <c r="B91" s="412">
        <v>3</v>
      </c>
      <c r="C91" s="391"/>
      <c r="D91" s="386" t="s">
        <v>7</v>
      </c>
      <c r="E91" s="387" t="s">
        <v>415</v>
      </c>
      <c r="F91" s="389">
        <v>1</v>
      </c>
      <c r="G91" s="390">
        <v>1600</v>
      </c>
      <c r="H91" s="390">
        <v>2500</v>
      </c>
      <c r="I91" s="390">
        <f t="shared" si="1"/>
        <v>30000</v>
      </c>
      <c r="J91" s="390" t="s">
        <v>606</v>
      </c>
      <c r="K91" s="390">
        <v>2660.4166666666665</v>
      </c>
      <c r="L91" s="390">
        <v>2600</v>
      </c>
      <c r="M91" s="409"/>
    </row>
    <row r="92" spans="1:13" ht="15" x14ac:dyDescent="0.2">
      <c r="A92" s="412">
        <v>3</v>
      </c>
      <c r="B92" s="412">
        <v>5</v>
      </c>
      <c r="C92" s="391"/>
      <c r="D92" s="386" t="s">
        <v>8</v>
      </c>
      <c r="E92" s="396" t="s">
        <v>412</v>
      </c>
      <c r="F92" s="389">
        <v>1</v>
      </c>
      <c r="G92" s="390">
        <v>1000</v>
      </c>
      <c r="H92" s="390">
        <v>1300</v>
      </c>
      <c r="I92" s="390">
        <f t="shared" si="1"/>
        <v>15600</v>
      </c>
      <c r="J92" s="390" t="s">
        <v>606</v>
      </c>
      <c r="K92" s="390">
        <v>1553.0833333333333</v>
      </c>
      <c r="L92" s="390">
        <v>1450</v>
      </c>
      <c r="M92" s="409"/>
    </row>
    <row r="93" spans="1:13" ht="15" x14ac:dyDescent="0.2">
      <c r="A93" s="412">
        <v>3</v>
      </c>
      <c r="B93" s="412">
        <v>5</v>
      </c>
      <c r="C93" s="391"/>
      <c r="D93" s="386" t="s">
        <v>8</v>
      </c>
      <c r="E93" s="396" t="s">
        <v>411</v>
      </c>
      <c r="F93" s="389">
        <v>1</v>
      </c>
      <c r="G93" s="390">
        <v>1000</v>
      </c>
      <c r="H93" s="390">
        <v>1300</v>
      </c>
      <c r="I93" s="390">
        <f t="shared" si="1"/>
        <v>15600</v>
      </c>
      <c r="J93" s="390" t="s">
        <v>606</v>
      </c>
      <c r="K93" s="390">
        <v>1399.5</v>
      </c>
      <c r="L93" s="390">
        <v>1223.3333333333333</v>
      </c>
      <c r="M93" s="409"/>
    </row>
    <row r="94" spans="1:13" ht="15" x14ac:dyDescent="0.2">
      <c r="A94" s="412">
        <v>3</v>
      </c>
      <c r="B94" s="412">
        <v>5</v>
      </c>
      <c r="C94" s="391"/>
      <c r="D94" s="386" t="s">
        <v>8</v>
      </c>
      <c r="E94" s="396" t="s">
        <v>410</v>
      </c>
      <c r="F94" s="389">
        <v>1</v>
      </c>
      <c r="G94" s="390">
        <v>1000</v>
      </c>
      <c r="H94" s="390">
        <v>1300</v>
      </c>
      <c r="I94" s="390">
        <f t="shared" si="1"/>
        <v>15600</v>
      </c>
      <c r="J94" s="390" t="s">
        <v>606</v>
      </c>
      <c r="K94" s="390">
        <v>1303.75</v>
      </c>
      <c r="L94" s="390">
        <v>1140</v>
      </c>
      <c r="M94" s="409"/>
    </row>
    <row r="95" spans="1:13" ht="15" x14ac:dyDescent="0.2">
      <c r="A95" s="412">
        <v>3</v>
      </c>
      <c r="B95" s="412">
        <v>5</v>
      </c>
      <c r="C95" s="391"/>
      <c r="D95" s="386" t="s">
        <v>8</v>
      </c>
      <c r="E95" s="396" t="s">
        <v>405</v>
      </c>
      <c r="F95" s="389">
        <v>1</v>
      </c>
      <c r="G95" s="390">
        <v>1000</v>
      </c>
      <c r="H95" s="390">
        <v>1300</v>
      </c>
      <c r="I95" s="390">
        <f t="shared" si="1"/>
        <v>15600</v>
      </c>
      <c r="J95" s="390" t="s">
        <v>606</v>
      </c>
      <c r="K95" s="390">
        <v>1192</v>
      </c>
      <c r="L95" s="390">
        <v>1270</v>
      </c>
      <c r="M95" s="409"/>
    </row>
    <row r="96" spans="1:13" ht="15" x14ac:dyDescent="0.2">
      <c r="A96" s="412">
        <v>3</v>
      </c>
      <c r="B96" s="412">
        <v>6</v>
      </c>
      <c r="C96" s="391"/>
      <c r="D96" s="386" t="s">
        <v>9</v>
      </c>
      <c r="E96" s="396" t="s">
        <v>409</v>
      </c>
      <c r="F96" s="389">
        <v>1</v>
      </c>
      <c r="G96" s="390">
        <v>900</v>
      </c>
      <c r="H96" s="390">
        <v>1200</v>
      </c>
      <c r="I96" s="390">
        <f t="shared" si="1"/>
        <v>14400</v>
      </c>
      <c r="J96" s="390" t="s">
        <v>606</v>
      </c>
      <c r="K96" s="390">
        <v>1197.4166666666667</v>
      </c>
      <c r="L96" s="390">
        <v>1040</v>
      </c>
      <c r="M96" s="409"/>
    </row>
    <row r="97" spans="1:13" ht="15" x14ac:dyDescent="0.2">
      <c r="A97" s="412">
        <v>3</v>
      </c>
      <c r="B97" s="412">
        <v>6</v>
      </c>
      <c r="C97" s="391"/>
      <c r="D97" s="386" t="s">
        <v>9</v>
      </c>
      <c r="E97" s="396" t="s">
        <v>408</v>
      </c>
      <c r="F97" s="389">
        <v>1</v>
      </c>
      <c r="G97" s="390">
        <v>900</v>
      </c>
      <c r="H97" s="390">
        <v>1200</v>
      </c>
      <c r="I97" s="390">
        <f t="shared" si="1"/>
        <v>14400</v>
      </c>
      <c r="J97" s="390" t="s">
        <v>606</v>
      </c>
      <c r="K97" s="390">
        <v>1207.75</v>
      </c>
      <c r="L97" s="390">
        <v>1040</v>
      </c>
      <c r="M97" s="409"/>
    </row>
    <row r="98" spans="1:13" ht="15" x14ac:dyDescent="0.2">
      <c r="A98" s="412">
        <v>3</v>
      </c>
      <c r="B98" s="412">
        <v>6</v>
      </c>
      <c r="C98" s="391"/>
      <c r="D98" s="386" t="s">
        <v>9</v>
      </c>
      <c r="E98" s="396" t="s">
        <v>407</v>
      </c>
      <c r="F98" s="389">
        <v>1</v>
      </c>
      <c r="G98" s="390">
        <v>900</v>
      </c>
      <c r="H98" s="390">
        <v>1200</v>
      </c>
      <c r="I98" s="390">
        <f t="shared" si="1"/>
        <v>14400</v>
      </c>
      <c r="J98" s="390" t="s">
        <v>606</v>
      </c>
      <c r="K98" s="390">
        <v>1209.5</v>
      </c>
      <c r="L98" s="390">
        <v>1040</v>
      </c>
      <c r="M98" s="409"/>
    </row>
    <row r="99" spans="1:13" ht="15" x14ac:dyDescent="0.2">
      <c r="A99" s="412">
        <v>3</v>
      </c>
      <c r="B99" s="412">
        <v>6</v>
      </c>
      <c r="C99" s="391"/>
      <c r="D99" s="386" t="s">
        <v>9</v>
      </c>
      <c r="E99" s="387" t="s">
        <v>754</v>
      </c>
      <c r="F99" s="389">
        <v>1</v>
      </c>
      <c r="G99" s="390">
        <v>900</v>
      </c>
      <c r="H99" s="390">
        <v>1200</v>
      </c>
      <c r="I99" s="390">
        <f t="shared" si="1"/>
        <v>14400</v>
      </c>
      <c r="J99" s="390" t="s">
        <v>606</v>
      </c>
      <c r="K99" s="390">
        <v>1217.5</v>
      </c>
      <c r="L99" s="390">
        <v>1040</v>
      </c>
      <c r="M99" s="409"/>
    </row>
    <row r="100" spans="1:13" ht="15" x14ac:dyDescent="0.2">
      <c r="A100" s="412">
        <v>3</v>
      </c>
      <c r="B100" s="412">
        <v>6</v>
      </c>
      <c r="C100" s="391"/>
      <c r="D100" s="386" t="s">
        <v>9</v>
      </c>
      <c r="E100" s="396" t="s">
        <v>402</v>
      </c>
      <c r="F100" s="389">
        <v>1</v>
      </c>
      <c r="G100" s="390">
        <v>900</v>
      </c>
      <c r="H100" s="390">
        <v>1200</v>
      </c>
      <c r="I100" s="390">
        <f t="shared" si="1"/>
        <v>14400</v>
      </c>
      <c r="J100" s="390" t="s">
        <v>606</v>
      </c>
      <c r="K100" s="390">
        <v>1288.7349999999999</v>
      </c>
      <c r="L100" s="390">
        <v>1180</v>
      </c>
      <c r="M100" s="409"/>
    </row>
    <row r="101" spans="1:13" ht="15" x14ac:dyDescent="0.2">
      <c r="A101" s="412">
        <v>3</v>
      </c>
      <c r="B101" s="412">
        <v>6</v>
      </c>
      <c r="C101" s="391"/>
      <c r="D101" s="386" t="s">
        <v>9</v>
      </c>
      <c r="E101" s="396" t="s">
        <v>404</v>
      </c>
      <c r="F101" s="389">
        <v>1</v>
      </c>
      <c r="G101" s="390">
        <v>900</v>
      </c>
      <c r="H101" s="390">
        <v>1200</v>
      </c>
      <c r="I101" s="390">
        <f t="shared" si="1"/>
        <v>14400</v>
      </c>
      <c r="J101" s="390" t="s">
        <v>606</v>
      </c>
      <c r="K101" s="390">
        <v>1167.25</v>
      </c>
      <c r="L101" s="390">
        <v>1123.33</v>
      </c>
      <c r="M101" s="409"/>
    </row>
    <row r="102" spans="1:13" ht="15" x14ac:dyDescent="0.2">
      <c r="A102" s="412">
        <v>3</v>
      </c>
      <c r="B102" s="412">
        <v>6</v>
      </c>
      <c r="C102" s="391"/>
      <c r="D102" s="386" t="s">
        <v>9</v>
      </c>
      <c r="E102" s="396" t="s">
        <v>401</v>
      </c>
      <c r="F102" s="389">
        <v>1</v>
      </c>
      <c r="G102" s="390">
        <v>900</v>
      </c>
      <c r="H102" s="390">
        <v>1600</v>
      </c>
      <c r="I102" s="390">
        <f t="shared" si="1"/>
        <v>19200</v>
      </c>
      <c r="J102" s="390" t="s">
        <v>606</v>
      </c>
      <c r="K102" s="390">
        <v>1377.0833333333333</v>
      </c>
      <c r="L102" s="390">
        <v>1300</v>
      </c>
      <c r="M102" s="409"/>
    </row>
    <row r="103" spans="1:13" ht="15" x14ac:dyDescent="0.2">
      <c r="A103" s="412">
        <v>4</v>
      </c>
      <c r="B103" s="412">
        <v>7</v>
      </c>
      <c r="C103" s="406"/>
      <c r="D103" s="421" t="s">
        <v>10</v>
      </c>
      <c r="E103" s="421" t="s">
        <v>833</v>
      </c>
      <c r="F103" s="418">
        <v>1</v>
      </c>
      <c r="G103" s="418">
        <v>800</v>
      </c>
      <c r="H103" s="418">
        <v>1000</v>
      </c>
      <c r="I103" s="418">
        <f t="shared" si="1"/>
        <v>12000</v>
      </c>
      <c r="J103" s="418" t="s">
        <v>606</v>
      </c>
      <c r="K103" s="390"/>
      <c r="L103" s="390"/>
      <c r="M103" s="409"/>
    </row>
    <row r="104" spans="1:13" ht="15" x14ac:dyDescent="0.2">
      <c r="A104" s="412">
        <v>4</v>
      </c>
      <c r="B104" s="412">
        <v>7</v>
      </c>
      <c r="C104" s="406"/>
      <c r="D104" s="421" t="s">
        <v>10</v>
      </c>
      <c r="E104" s="421" t="s">
        <v>501</v>
      </c>
      <c r="F104" s="418">
        <v>1</v>
      </c>
      <c r="G104" s="418">
        <v>800</v>
      </c>
      <c r="H104" s="418">
        <v>1000</v>
      </c>
      <c r="I104" s="418">
        <f t="shared" si="1"/>
        <v>12000</v>
      </c>
      <c r="J104" s="418" t="s">
        <v>606</v>
      </c>
      <c r="K104" s="390"/>
      <c r="L104" s="390"/>
      <c r="M104" s="409"/>
    </row>
    <row r="105" spans="1:13" ht="15" x14ac:dyDescent="0.2">
      <c r="A105" s="388"/>
      <c r="B105" s="388"/>
      <c r="C105" s="391"/>
      <c r="D105" s="386" t="s">
        <v>72</v>
      </c>
      <c r="E105" s="396" t="s">
        <v>399</v>
      </c>
      <c r="F105" s="389">
        <v>1</v>
      </c>
      <c r="G105" s="390">
        <v>800</v>
      </c>
      <c r="H105" s="390"/>
      <c r="I105" s="390">
        <f t="shared" si="1"/>
        <v>0</v>
      </c>
      <c r="J105" s="391" t="s">
        <v>829</v>
      </c>
      <c r="K105" s="390">
        <v>960.41500000000008</v>
      </c>
      <c r="L105" s="390">
        <v>800</v>
      </c>
      <c r="M105" s="409"/>
    </row>
    <row r="106" spans="1:13" ht="15" x14ac:dyDescent="0.2">
      <c r="A106" s="388"/>
      <c r="B106" s="388"/>
      <c r="C106" s="391"/>
      <c r="D106" s="386" t="s">
        <v>72</v>
      </c>
      <c r="E106" s="396" t="s">
        <v>751</v>
      </c>
      <c r="F106" s="389">
        <v>1</v>
      </c>
      <c r="G106" s="390">
        <v>800</v>
      </c>
      <c r="H106" s="390"/>
      <c r="I106" s="390">
        <f t="shared" si="1"/>
        <v>0</v>
      </c>
      <c r="J106" s="391" t="s">
        <v>829</v>
      </c>
      <c r="K106" s="390">
        <v>954.0675</v>
      </c>
      <c r="L106" s="390">
        <v>800</v>
      </c>
      <c r="M106" s="409"/>
    </row>
    <row r="107" spans="1:13" ht="15" x14ac:dyDescent="0.2">
      <c r="A107" s="388"/>
      <c r="B107" s="388"/>
      <c r="C107" s="394">
        <v>2</v>
      </c>
      <c r="D107" s="395" t="s">
        <v>34</v>
      </c>
      <c r="E107" s="395"/>
      <c r="F107" s="395">
        <f>SUM(F108:F117)</f>
        <v>10</v>
      </c>
      <c r="G107" s="395">
        <f>SUM(G108:G117)</f>
        <v>9000</v>
      </c>
      <c r="H107" s="395">
        <f>SUM(H108:H117)</f>
        <v>12300</v>
      </c>
      <c r="I107" s="395">
        <f t="shared" si="1"/>
        <v>147600</v>
      </c>
      <c r="J107" s="395">
        <f>SUM(J108:J117)</f>
        <v>0</v>
      </c>
      <c r="K107" s="390"/>
      <c r="L107" s="390"/>
      <c r="M107" s="409"/>
    </row>
    <row r="108" spans="1:13" ht="15" x14ac:dyDescent="0.2">
      <c r="A108" s="412">
        <v>2</v>
      </c>
      <c r="B108" s="412">
        <v>3</v>
      </c>
      <c r="C108" s="391"/>
      <c r="D108" s="386" t="s">
        <v>7</v>
      </c>
      <c r="E108" s="387" t="s">
        <v>398</v>
      </c>
      <c r="F108" s="389">
        <v>1</v>
      </c>
      <c r="G108" s="390">
        <v>1600</v>
      </c>
      <c r="H108" s="390">
        <v>2500</v>
      </c>
      <c r="I108" s="390">
        <f t="shared" si="1"/>
        <v>30000</v>
      </c>
      <c r="J108" s="390" t="s">
        <v>606</v>
      </c>
      <c r="K108" s="390">
        <v>2810.4166666666665</v>
      </c>
      <c r="L108" s="390">
        <v>2266.6666666666665</v>
      </c>
      <c r="M108" s="409"/>
    </row>
    <row r="109" spans="1:13" ht="15" x14ac:dyDescent="0.2">
      <c r="A109" s="412">
        <v>3</v>
      </c>
      <c r="B109" s="412">
        <v>5</v>
      </c>
      <c r="C109" s="391"/>
      <c r="D109" s="386" t="s">
        <v>8</v>
      </c>
      <c r="E109" s="387" t="s">
        <v>396</v>
      </c>
      <c r="F109" s="389">
        <v>1</v>
      </c>
      <c r="G109" s="390">
        <v>1000</v>
      </c>
      <c r="H109" s="390">
        <v>1300</v>
      </c>
      <c r="I109" s="390">
        <f t="shared" si="1"/>
        <v>15600</v>
      </c>
      <c r="J109" s="390" t="s">
        <v>606</v>
      </c>
      <c r="K109" s="390">
        <v>1379.0941666666665</v>
      </c>
      <c r="L109" s="390">
        <v>1249.0466666666666</v>
      </c>
      <c r="M109" s="409"/>
    </row>
    <row r="110" spans="1:13" ht="15" x14ac:dyDescent="0.2">
      <c r="A110" s="412">
        <v>3</v>
      </c>
      <c r="B110" s="412">
        <v>5</v>
      </c>
      <c r="C110" s="391"/>
      <c r="D110" s="386" t="s">
        <v>8</v>
      </c>
      <c r="E110" s="387" t="s">
        <v>395</v>
      </c>
      <c r="F110" s="389">
        <v>1</v>
      </c>
      <c r="G110" s="390">
        <v>1000</v>
      </c>
      <c r="H110" s="390">
        <v>1300</v>
      </c>
      <c r="I110" s="390">
        <f t="shared" si="1"/>
        <v>15600</v>
      </c>
      <c r="J110" s="390" t="s">
        <v>606</v>
      </c>
      <c r="K110" s="390">
        <v>1339.5825</v>
      </c>
      <c r="L110" s="390">
        <v>1300</v>
      </c>
      <c r="M110" s="409"/>
    </row>
    <row r="111" spans="1:13" ht="15" x14ac:dyDescent="0.2">
      <c r="A111" s="412">
        <v>3</v>
      </c>
      <c r="B111" s="412">
        <v>5</v>
      </c>
      <c r="C111" s="391"/>
      <c r="D111" s="386" t="s">
        <v>8</v>
      </c>
      <c r="E111" s="387" t="s">
        <v>394</v>
      </c>
      <c r="F111" s="389">
        <v>1</v>
      </c>
      <c r="G111" s="390">
        <v>1000</v>
      </c>
      <c r="H111" s="390">
        <v>1300</v>
      </c>
      <c r="I111" s="390">
        <f t="shared" si="1"/>
        <v>15600</v>
      </c>
      <c r="J111" s="390" t="s">
        <v>606</v>
      </c>
      <c r="K111" s="390">
        <v>1403.5716666666667</v>
      </c>
      <c r="L111" s="390">
        <v>1300</v>
      </c>
      <c r="M111" s="409"/>
    </row>
    <row r="112" spans="1:13" ht="15" x14ac:dyDescent="0.2">
      <c r="A112" s="412">
        <v>3</v>
      </c>
      <c r="B112" s="412">
        <v>5</v>
      </c>
      <c r="C112" s="391"/>
      <c r="D112" s="386" t="s">
        <v>8</v>
      </c>
      <c r="E112" s="387" t="s">
        <v>393</v>
      </c>
      <c r="F112" s="389">
        <v>1</v>
      </c>
      <c r="G112" s="390">
        <v>1000</v>
      </c>
      <c r="H112" s="390">
        <v>1300</v>
      </c>
      <c r="I112" s="390">
        <f t="shared" si="1"/>
        <v>15600</v>
      </c>
      <c r="J112" s="390" t="s">
        <v>606</v>
      </c>
      <c r="K112" s="390">
        <v>1221.4108333333331</v>
      </c>
      <c r="L112" s="390">
        <v>1000</v>
      </c>
      <c r="M112" s="409"/>
    </row>
    <row r="113" spans="1:13" ht="15" x14ac:dyDescent="0.2">
      <c r="A113" s="412">
        <v>3</v>
      </c>
      <c r="B113" s="412">
        <v>6</v>
      </c>
      <c r="C113" s="391"/>
      <c r="D113" s="386" t="s">
        <v>9</v>
      </c>
      <c r="E113" s="387" t="s">
        <v>392</v>
      </c>
      <c r="F113" s="389">
        <v>1</v>
      </c>
      <c r="G113" s="390" t="s">
        <v>710</v>
      </c>
      <c r="H113" s="390">
        <v>1200</v>
      </c>
      <c r="I113" s="390">
        <f t="shared" si="1"/>
        <v>14400</v>
      </c>
      <c r="J113" s="390" t="s">
        <v>606</v>
      </c>
      <c r="K113" s="390">
        <v>1318.75</v>
      </c>
      <c r="L113" s="390">
        <v>1000</v>
      </c>
      <c r="M113" s="409"/>
    </row>
    <row r="114" spans="1:13" ht="15" x14ac:dyDescent="0.2">
      <c r="A114" s="412">
        <v>3</v>
      </c>
      <c r="B114" s="412">
        <v>6</v>
      </c>
      <c r="C114" s="391"/>
      <c r="D114" s="386" t="s">
        <v>9</v>
      </c>
      <c r="E114" s="387" t="s">
        <v>391</v>
      </c>
      <c r="F114" s="389">
        <v>1</v>
      </c>
      <c r="G114" s="390">
        <v>900</v>
      </c>
      <c r="H114" s="390">
        <v>1200</v>
      </c>
      <c r="I114" s="390">
        <f t="shared" si="1"/>
        <v>14400</v>
      </c>
      <c r="J114" s="390" t="s">
        <v>606</v>
      </c>
      <c r="K114" s="390">
        <v>1245.8333333333333</v>
      </c>
      <c r="L114" s="390">
        <v>1200</v>
      </c>
      <c r="M114" s="409"/>
    </row>
    <row r="115" spans="1:13" ht="15" x14ac:dyDescent="0.2">
      <c r="A115" s="412">
        <v>3</v>
      </c>
      <c r="B115" s="412">
        <v>6</v>
      </c>
      <c r="C115" s="391"/>
      <c r="D115" s="386" t="s">
        <v>9</v>
      </c>
      <c r="E115" s="387" t="s">
        <v>390</v>
      </c>
      <c r="F115" s="389">
        <v>1</v>
      </c>
      <c r="G115" s="390">
        <v>900</v>
      </c>
      <c r="H115" s="390">
        <v>1200</v>
      </c>
      <c r="I115" s="390">
        <f t="shared" si="1"/>
        <v>14400</v>
      </c>
      <c r="J115" s="390" t="s">
        <v>606</v>
      </c>
      <c r="K115" s="390">
        <v>1283.3325</v>
      </c>
      <c r="L115" s="390">
        <v>900</v>
      </c>
      <c r="M115" s="409"/>
    </row>
    <row r="116" spans="1:13" ht="15" x14ac:dyDescent="0.2">
      <c r="A116" s="412">
        <v>4</v>
      </c>
      <c r="B116" s="412">
        <v>7</v>
      </c>
      <c r="C116" s="391"/>
      <c r="D116" s="386" t="s">
        <v>10</v>
      </c>
      <c r="E116" s="387" t="s">
        <v>389</v>
      </c>
      <c r="F116" s="389">
        <v>1</v>
      </c>
      <c r="G116" s="390">
        <v>800</v>
      </c>
      <c r="H116" s="390">
        <v>1000</v>
      </c>
      <c r="I116" s="390">
        <f t="shared" si="1"/>
        <v>12000</v>
      </c>
      <c r="J116" s="390" t="s">
        <v>606</v>
      </c>
      <c r="K116" s="390">
        <v>960.41333333333341</v>
      </c>
      <c r="L116" s="390">
        <v>800</v>
      </c>
      <c r="M116" s="409"/>
    </row>
    <row r="117" spans="1:13" ht="15" x14ac:dyDescent="0.2">
      <c r="A117" s="412">
        <v>4</v>
      </c>
      <c r="B117" s="412">
        <v>7</v>
      </c>
      <c r="C117" s="406"/>
      <c r="D117" s="421" t="s">
        <v>10</v>
      </c>
      <c r="E117" s="421" t="s">
        <v>501</v>
      </c>
      <c r="F117" s="418">
        <v>1</v>
      </c>
      <c r="G117" s="418">
        <v>800</v>
      </c>
      <c r="H117" s="418">
        <v>0</v>
      </c>
      <c r="I117" s="418">
        <f t="shared" si="1"/>
        <v>0</v>
      </c>
      <c r="J117" s="418" t="s">
        <v>606</v>
      </c>
      <c r="K117" s="390"/>
      <c r="L117" s="390"/>
      <c r="M117" s="409"/>
    </row>
    <row r="118" spans="1:13" ht="25.5" x14ac:dyDescent="0.2">
      <c r="A118" s="388"/>
      <c r="B118" s="388"/>
      <c r="C118" s="394">
        <v>3</v>
      </c>
      <c r="D118" s="395" t="s">
        <v>37</v>
      </c>
      <c r="E118" s="395"/>
      <c r="F118" s="395">
        <f>SUM(F119:F141)</f>
        <v>23</v>
      </c>
      <c r="G118" s="395">
        <f>SUM(G119:G141)</f>
        <v>18900</v>
      </c>
      <c r="H118" s="395">
        <f>SUM(H119:H141)</f>
        <v>8900</v>
      </c>
      <c r="I118" s="395">
        <f t="shared" si="1"/>
        <v>106800</v>
      </c>
      <c r="J118" s="395"/>
      <c r="K118" s="390"/>
      <c r="L118" s="390"/>
      <c r="M118" s="409"/>
    </row>
    <row r="119" spans="1:13" ht="15" x14ac:dyDescent="0.2">
      <c r="A119" s="412">
        <v>2</v>
      </c>
      <c r="B119" s="412">
        <v>3</v>
      </c>
      <c r="C119" s="391"/>
      <c r="D119" s="386" t="s">
        <v>7</v>
      </c>
      <c r="E119" s="387" t="s">
        <v>746</v>
      </c>
      <c r="F119" s="389">
        <v>1</v>
      </c>
      <c r="G119" s="390">
        <v>1600</v>
      </c>
      <c r="H119" s="390">
        <v>2500</v>
      </c>
      <c r="I119" s="390">
        <f t="shared" si="1"/>
        <v>30000</v>
      </c>
      <c r="J119" s="390" t="s">
        <v>606</v>
      </c>
      <c r="K119" s="390">
        <v>2616.6666666666665</v>
      </c>
      <c r="L119" s="390">
        <v>2400</v>
      </c>
      <c r="M119" s="409"/>
    </row>
    <row r="120" spans="1:13" ht="15" x14ac:dyDescent="0.2">
      <c r="A120" s="412">
        <v>3</v>
      </c>
      <c r="B120" s="412">
        <v>5</v>
      </c>
      <c r="C120" s="391"/>
      <c r="D120" s="386" t="s">
        <v>8</v>
      </c>
      <c r="E120" s="387" t="s">
        <v>387</v>
      </c>
      <c r="F120" s="389">
        <v>1</v>
      </c>
      <c r="G120" s="390">
        <v>1000</v>
      </c>
      <c r="H120" s="390">
        <v>1300</v>
      </c>
      <c r="I120" s="390">
        <f t="shared" si="1"/>
        <v>15600</v>
      </c>
      <c r="J120" s="390" t="s">
        <v>606</v>
      </c>
      <c r="K120" s="390">
        <v>1432.9158333333332</v>
      </c>
      <c r="L120" s="390">
        <v>1260</v>
      </c>
      <c r="M120" s="409"/>
    </row>
    <row r="121" spans="1:13" ht="15" x14ac:dyDescent="0.2">
      <c r="A121" s="412">
        <v>3</v>
      </c>
      <c r="B121" s="412">
        <v>5</v>
      </c>
      <c r="C121" s="391"/>
      <c r="D121" s="386" t="s">
        <v>8</v>
      </c>
      <c r="E121" s="387" t="s">
        <v>385</v>
      </c>
      <c r="F121" s="389">
        <v>1</v>
      </c>
      <c r="G121" s="390">
        <v>1000</v>
      </c>
      <c r="H121" s="390">
        <v>1300</v>
      </c>
      <c r="I121" s="390">
        <f t="shared" si="1"/>
        <v>15600</v>
      </c>
      <c r="J121" s="390" t="s">
        <v>606</v>
      </c>
      <c r="K121" s="390">
        <v>1433.6933333333334</v>
      </c>
      <c r="L121" s="390">
        <v>1230</v>
      </c>
      <c r="M121" s="409"/>
    </row>
    <row r="122" spans="1:13" ht="15" x14ac:dyDescent="0.2">
      <c r="A122" s="412">
        <v>3</v>
      </c>
      <c r="B122" s="412">
        <v>5</v>
      </c>
      <c r="C122" s="391"/>
      <c r="D122" s="386" t="s">
        <v>8</v>
      </c>
      <c r="E122" s="387" t="s">
        <v>386</v>
      </c>
      <c r="F122" s="389">
        <v>1</v>
      </c>
      <c r="G122" s="390">
        <v>1000</v>
      </c>
      <c r="H122" s="390">
        <v>1300</v>
      </c>
      <c r="I122" s="390">
        <f t="shared" si="1"/>
        <v>15600</v>
      </c>
      <c r="J122" s="390" t="s">
        <v>606</v>
      </c>
      <c r="K122" s="390">
        <v>1448.75</v>
      </c>
      <c r="L122" s="390">
        <v>1300</v>
      </c>
      <c r="M122" s="409"/>
    </row>
    <row r="123" spans="1:13" ht="15" x14ac:dyDescent="0.2">
      <c r="A123" s="412">
        <v>3</v>
      </c>
      <c r="B123" s="412">
        <v>5</v>
      </c>
      <c r="C123" s="391"/>
      <c r="D123" s="386" t="s">
        <v>8</v>
      </c>
      <c r="E123" s="387" t="s">
        <v>383</v>
      </c>
      <c r="F123" s="389">
        <v>1</v>
      </c>
      <c r="G123" s="390">
        <v>1000</v>
      </c>
      <c r="H123" s="390">
        <v>1300</v>
      </c>
      <c r="I123" s="390">
        <f t="shared" si="1"/>
        <v>15600</v>
      </c>
      <c r="J123" s="390" t="s">
        <v>606</v>
      </c>
      <c r="K123" s="390">
        <v>1587.5</v>
      </c>
      <c r="L123" s="390">
        <v>1410</v>
      </c>
      <c r="M123" s="409"/>
    </row>
    <row r="124" spans="1:13" ht="15" x14ac:dyDescent="0.2">
      <c r="A124" s="412">
        <v>3</v>
      </c>
      <c r="B124" s="412">
        <v>6</v>
      </c>
      <c r="C124" s="391"/>
      <c r="D124" s="386" t="s">
        <v>9</v>
      </c>
      <c r="E124" s="387" t="s">
        <v>745</v>
      </c>
      <c r="F124" s="389">
        <v>1</v>
      </c>
      <c r="G124" s="390">
        <v>900</v>
      </c>
      <c r="H124" s="390">
        <v>1200</v>
      </c>
      <c r="I124" s="390">
        <f t="shared" si="1"/>
        <v>14400</v>
      </c>
      <c r="J124" s="390" t="s">
        <v>606</v>
      </c>
      <c r="K124" s="390">
        <v>1260.4166666666667</v>
      </c>
      <c r="L124" s="390">
        <v>1050</v>
      </c>
      <c r="M124" s="409"/>
    </row>
    <row r="125" spans="1:13" ht="15" x14ac:dyDescent="0.2">
      <c r="A125" s="412">
        <v>3</v>
      </c>
      <c r="B125" s="412">
        <v>6</v>
      </c>
      <c r="C125" s="406"/>
      <c r="D125" s="421" t="s">
        <v>9</v>
      </c>
      <c r="E125" s="421" t="s">
        <v>501</v>
      </c>
      <c r="F125" s="418">
        <v>1</v>
      </c>
      <c r="G125" s="418">
        <v>900</v>
      </c>
      <c r="H125" s="418">
        <v>0</v>
      </c>
      <c r="I125" s="418">
        <f t="shared" si="1"/>
        <v>0</v>
      </c>
      <c r="J125" s="418" t="s">
        <v>606</v>
      </c>
      <c r="K125" s="390"/>
      <c r="L125" s="390"/>
      <c r="M125" s="409"/>
    </row>
    <row r="126" spans="1:13" ht="15" x14ac:dyDescent="0.2">
      <c r="A126" s="388"/>
      <c r="B126" s="388"/>
      <c r="C126" s="391"/>
      <c r="D126" s="386" t="s">
        <v>72</v>
      </c>
      <c r="E126" s="387" t="s">
        <v>382</v>
      </c>
      <c r="F126" s="389">
        <v>1</v>
      </c>
      <c r="G126" s="390">
        <v>800</v>
      </c>
      <c r="H126" s="390"/>
      <c r="I126" s="390">
        <f t="shared" si="1"/>
        <v>0</v>
      </c>
      <c r="J126" s="391" t="s">
        <v>502</v>
      </c>
      <c r="K126" s="390">
        <v>991.66666666666663</v>
      </c>
      <c r="L126" s="390">
        <v>800</v>
      </c>
      <c r="M126" s="409"/>
    </row>
    <row r="127" spans="1:13" ht="15" x14ac:dyDescent="0.2">
      <c r="A127" s="388"/>
      <c r="B127" s="388"/>
      <c r="C127" s="391"/>
      <c r="D127" s="386" t="s">
        <v>72</v>
      </c>
      <c r="E127" s="387" t="s">
        <v>381</v>
      </c>
      <c r="F127" s="389">
        <v>1</v>
      </c>
      <c r="G127" s="390">
        <v>800</v>
      </c>
      <c r="H127" s="390"/>
      <c r="I127" s="390">
        <f t="shared" si="1"/>
        <v>0</v>
      </c>
      <c r="J127" s="391" t="s">
        <v>502</v>
      </c>
      <c r="K127" s="390">
        <v>950</v>
      </c>
      <c r="L127" s="390">
        <v>800</v>
      </c>
      <c r="M127" s="409"/>
    </row>
    <row r="128" spans="1:13" ht="15" x14ac:dyDescent="0.2">
      <c r="A128" s="388"/>
      <c r="B128" s="388"/>
      <c r="C128" s="391"/>
      <c r="D128" s="386" t="s">
        <v>72</v>
      </c>
      <c r="E128" s="387" t="s">
        <v>742</v>
      </c>
      <c r="F128" s="389">
        <v>1</v>
      </c>
      <c r="G128" s="390">
        <v>800</v>
      </c>
      <c r="H128" s="390"/>
      <c r="I128" s="390">
        <f t="shared" si="1"/>
        <v>0</v>
      </c>
      <c r="J128" s="391" t="s">
        <v>502</v>
      </c>
      <c r="K128" s="390">
        <v>950</v>
      </c>
      <c r="L128" s="390">
        <v>800</v>
      </c>
      <c r="M128" s="409"/>
    </row>
    <row r="129" spans="1:13" ht="15" x14ac:dyDescent="0.2">
      <c r="A129" s="388"/>
      <c r="B129" s="388"/>
      <c r="C129" s="391"/>
      <c r="D129" s="386" t="s">
        <v>73</v>
      </c>
      <c r="E129" s="387" t="s">
        <v>379</v>
      </c>
      <c r="F129" s="389">
        <v>1</v>
      </c>
      <c r="G129" s="390">
        <v>700</v>
      </c>
      <c r="H129" s="390"/>
      <c r="I129" s="390">
        <f t="shared" si="1"/>
        <v>0</v>
      </c>
      <c r="J129" s="391" t="s">
        <v>502</v>
      </c>
      <c r="K129" s="390">
        <v>1116.6666666666667</v>
      </c>
      <c r="L129" s="390">
        <v>933.33333333333337</v>
      </c>
      <c r="M129" s="409"/>
    </row>
    <row r="130" spans="1:13" ht="15" x14ac:dyDescent="0.2">
      <c r="A130" s="388"/>
      <c r="B130" s="388"/>
      <c r="C130" s="391"/>
      <c r="D130" s="386" t="s">
        <v>73</v>
      </c>
      <c r="E130" s="387" t="s">
        <v>378</v>
      </c>
      <c r="F130" s="389">
        <v>1</v>
      </c>
      <c r="G130" s="390">
        <v>700</v>
      </c>
      <c r="H130" s="390"/>
      <c r="I130" s="390">
        <f t="shared" si="1"/>
        <v>0</v>
      </c>
      <c r="J130" s="391" t="s">
        <v>502</v>
      </c>
      <c r="K130" s="390">
        <v>941.66666666666663</v>
      </c>
      <c r="L130" s="390">
        <v>933.33333333333337</v>
      </c>
      <c r="M130" s="409"/>
    </row>
    <row r="131" spans="1:13" ht="15" x14ac:dyDescent="0.2">
      <c r="A131" s="388"/>
      <c r="B131" s="388"/>
      <c r="C131" s="391"/>
      <c r="D131" s="386" t="s">
        <v>73</v>
      </c>
      <c r="E131" s="387" t="s">
        <v>377</v>
      </c>
      <c r="F131" s="389">
        <v>1</v>
      </c>
      <c r="G131" s="390">
        <v>700</v>
      </c>
      <c r="H131" s="390"/>
      <c r="I131" s="390">
        <f t="shared" si="1"/>
        <v>0</v>
      </c>
      <c r="J131" s="391" t="s">
        <v>502</v>
      </c>
      <c r="K131" s="390">
        <v>1541.6666666666667</v>
      </c>
      <c r="L131" s="390">
        <v>1400</v>
      </c>
      <c r="M131" s="409"/>
    </row>
    <row r="132" spans="1:13" ht="15" x14ac:dyDescent="0.2">
      <c r="A132" s="388"/>
      <c r="B132" s="388"/>
      <c r="C132" s="391"/>
      <c r="D132" s="386" t="s">
        <v>73</v>
      </c>
      <c r="E132" s="387" t="s">
        <v>376</v>
      </c>
      <c r="F132" s="389">
        <v>1</v>
      </c>
      <c r="G132" s="390">
        <v>700</v>
      </c>
      <c r="H132" s="390"/>
      <c r="I132" s="390">
        <f t="shared" si="1"/>
        <v>0</v>
      </c>
      <c r="J132" s="391" t="s">
        <v>502</v>
      </c>
      <c r="K132" s="390">
        <v>1091.6666666666667</v>
      </c>
      <c r="L132" s="390">
        <v>933.33333333333337</v>
      </c>
      <c r="M132" s="409"/>
    </row>
    <row r="133" spans="1:13" ht="15" x14ac:dyDescent="0.2">
      <c r="A133" s="388"/>
      <c r="B133" s="388"/>
      <c r="C133" s="391"/>
      <c r="D133" s="386" t="s">
        <v>73</v>
      </c>
      <c r="E133" s="387" t="s">
        <v>375</v>
      </c>
      <c r="F133" s="389">
        <v>1</v>
      </c>
      <c r="G133" s="390">
        <v>700</v>
      </c>
      <c r="H133" s="390"/>
      <c r="I133" s="390">
        <f t="shared" si="1"/>
        <v>0</v>
      </c>
      <c r="J133" s="391" t="s">
        <v>502</v>
      </c>
      <c r="K133" s="390">
        <v>1091.6666666666667</v>
      </c>
      <c r="L133" s="390">
        <v>933.33333333333337</v>
      </c>
      <c r="M133" s="409"/>
    </row>
    <row r="134" spans="1:13" ht="15" x14ac:dyDescent="0.2">
      <c r="A134" s="388"/>
      <c r="B134" s="388"/>
      <c r="C134" s="391"/>
      <c r="D134" s="386" t="s">
        <v>73</v>
      </c>
      <c r="E134" s="387" t="s">
        <v>374</v>
      </c>
      <c r="F134" s="389">
        <v>1</v>
      </c>
      <c r="G134" s="390">
        <v>700</v>
      </c>
      <c r="H134" s="390"/>
      <c r="I134" s="390">
        <f t="shared" si="1"/>
        <v>0</v>
      </c>
      <c r="J134" s="391" t="s">
        <v>502</v>
      </c>
      <c r="K134" s="390">
        <v>1091.6666666666667</v>
      </c>
      <c r="L134" s="390">
        <v>933.33333333333337</v>
      </c>
      <c r="M134" s="409"/>
    </row>
    <row r="135" spans="1:13" ht="15" x14ac:dyDescent="0.2">
      <c r="A135" s="388"/>
      <c r="B135" s="388"/>
      <c r="C135" s="391"/>
      <c r="D135" s="386" t="s">
        <v>73</v>
      </c>
      <c r="E135" s="387" t="s">
        <v>373</v>
      </c>
      <c r="F135" s="389">
        <v>1</v>
      </c>
      <c r="G135" s="390">
        <v>700</v>
      </c>
      <c r="H135" s="390"/>
      <c r="I135" s="390">
        <f t="shared" si="1"/>
        <v>0</v>
      </c>
      <c r="J135" s="391" t="s">
        <v>502</v>
      </c>
      <c r="K135" s="390">
        <v>1091.6666666666667</v>
      </c>
      <c r="L135" s="390">
        <v>933.33333333333337</v>
      </c>
      <c r="M135" s="409"/>
    </row>
    <row r="136" spans="1:13" ht="15" x14ac:dyDescent="0.2">
      <c r="A136" s="388"/>
      <c r="B136" s="388"/>
      <c r="C136" s="391"/>
      <c r="D136" s="386" t="s">
        <v>73</v>
      </c>
      <c r="E136" s="387" t="s">
        <v>372</v>
      </c>
      <c r="F136" s="389">
        <v>1</v>
      </c>
      <c r="G136" s="390">
        <v>700</v>
      </c>
      <c r="H136" s="390"/>
      <c r="I136" s="390">
        <f t="shared" si="1"/>
        <v>0</v>
      </c>
      <c r="J136" s="391" t="s">
        <v>502</v>
      </c>
      <c r="K136" s="390">
        <v>1125</v>
      </c>
      <c r="L136" s="390">
        <v>933.33333333333337</v>
      </c>
      <c r="M136" s="409"/>
    </row>
    <row r="137" spans="1:13" ht="15" x14ac:dyDescent="0.2">
      <c r="A137" s="388"/>
      <c r="B137" s="388"/>
      <c r="C137" s="391"/>
      <c r="D137" s="386" t="s">
        <v>73</v>
      </c>
      <c r="E137" s="387" t="s">
        <v>371</v>
      </c>
      <c r="F137" s="389">
        <v>1</v>
      </c>
      <c r="G137" s="390">
        <v>700</v>
      </c>
      <c r="H137" s="390"/>
      <c r="I137" s="390">
        <f t="shared" si="1"/>
        <v>0</v>
      </c>
      <c r="J137" s="391" t="s">
        <v>502</v>
      </c>
      <c r="K137" s="390">
        <v>1091.6666666666667</v>
      </c>
      <c r="L137" s="390">
        <v>933.33333333333337</v>
      </c>
      <c r="M137" s="409"/>
    </row>
    <row r="138" spans="1:13" ht="15" x14ac:dyDescent="0.2">
      <c r="A138" s="388"/>
      <c r="B138" s="388"/>
      <c r="C138" s="391"/>
      <c r="D138" s="386" t="s">
        <v>73</v>
      </c>
      <c r="E138" s="387" t="s">
        <v>370</v>
      </c>
      <c r="F138" s="389">
        <v>1</v>
      </c>
      <c r="G138" s="390">
        <v>700</v>
      </c>
      <c r="H138" s="390"/>
      <c r="I138" s="390">
        <f t="shared" si="1"/>
        <v>0</v>
      </c>
      <c r="J138" s="391" t="s">
        <v>502</v>
      </c>
      <c r="K138" s="390">
        <v>1091.6666666666667</v>
      </c>
      <c r="L138" s="390">
        <v>933.33333333333337</v>
      </c>
      <c r="M138" s="409"/>
    </row>
    <row r="139" spans="1:13" ht="15" x14ac:dyDescent="0.2">
      <c r="A139" s="388"/>
      <c r="B139" s="388"/>
      <c r="C139" s="391"/>
      <c r="D139" s="386" t="s">
        <v>73</v>
      </c>
      <c r="E139" s="387" t="s">
        <v>369</v>
      </c>
      <c r="F139" s="389">
        <v>1</v>
      </c>
      <c r="G139" s="390">
        <v>700</v>
      </c>
      <c r="H139" s="390"/>
      <c r="I139" s="390">
        <f t="shared" si="1"/>
        <v>0</v>
      </c>
      <c r="J139" s="391" t="s">
        <v>502</v>
      </c>
      <c r="K139" s="390">
        <v>1091.6666666666667</v>
      </c>
      <c r="L139" s="390">
        <v>933.33333333333337</v>
      </c>
      <c r="M139" s="409"/>
    </row>
    <row r="140" spans="1:13" ht="15" x14ac:dyDescent="0.2">
      <c r="A140" s="388"/>
      <c r="B140" s="388"/>
      <c r="C140" s="391"/>
      <c r="D140" s="386" t="s">
        <v>73</v>
      </c>
      <c r="E140" s="387" t="s">
        <v>368</v>
      </c>
      <c r="F140" s="389">
        <v>1</v>
      </c>
      <c r="G140" s="390">
        <v>700</v>
      </c>
      <c r="H140" s="390"/>
      <c r="I140" s="390">
        <f t="shared" si="1"/>
        <v>0</v>
      </c>
      <c r="J140" s="391" t="s">
        <v>502</v>
      </c>
      <c r="K140" s="390">
        <v>1091.6666666666667</v>
      </c>
      <c r="L140" s="390">
        <v>933.33333333333337</v>
      </c>
      <c r="M140" s="409"/>
    </row>
    <row r="141" spans="1:13" ht="15" x14ac:dyDescent="0.2">
      <c r="A141" s="388"/>
      <c r="B141" s="388"/>
      <c r="C141" s="391"/>
      <c r="D141" s="386" t="s">
        <v>73</v>
      </c>
      <c r="E141" s="387" t="s">
        <v>367</v>
      </c>
      <c r="F141" s="389">
        <v>1</v>
      </c>
      <c r="G141" s="390">
        <v>700</v>
      </c>
      <c r="H141" s="390"/>
      <c r="I141" s="390">
        <f t="shared" si="1"/>
        <v>0</v>
      </c>
      <c r="J141" s="391" t="s">
        <v>502</v>
      </c>
      <c r="K141" s="390">
        <v>1091.6666666666667</v>
      </c>
      <c r="L141" s="390">
        <v>933.33333333333337</v>
      </c>
      <c r="M141" s="409"/>
    </row>
    <row r="142" spans="1:13" x14ac:dyDescent="0.2">
      <c r="A142" s="393"/>
      <c r="B142" s="393"/>
      <c r="C142" s="536" t="s">
        <v>39</v>
      </c>
      <c r="D142" s="393" t="s">
        <v>64</v>
      </c>
      <c r="E142" s="393"/>
      <c r="F142" s="393">
        <f>F143+F144+F151</f>
        <v>15</v>
      </c>
      <c r="G142" s="393">
        <f>G143+G144+G151</f>
        <v>16550</v>
      </c>
      <c r="H142" s="393">
        <f>H143+H144+H151</f>
        <v>25600</v>
      </c>
      <c r="I142" s="393">
        <f t="shared" si="1"/>
        <v>307200</v>
      </c>
      <c r="J142" s="393"/>
      <c r="K142" s="390"/>
      <c r="L142" s="390"/>
      <c r="M142" s="428">
        <f>G142-H142</f>
        <v>-9050</v>
      </c>
    </row>
    <row r="143" spans="1:13" x14ac:dyDescent="0.2">
      <c r="A143" s="537">
        <v>1</v>
      </c>
      <c r="B143" s="537">
        <v>1</v>
      </c>
      <c r="C143" s="385"/>
      <c r="D143" s="386" t="s">
        <v>4</v>
      </c>
      <c r="E143" s="386" t="s">
        <v>360</v>
      </c>
      <c r="F143" s="390">
        <v>1</v>
      </c>
      <c r="G143" s="390">
        <v>2150</v>
      </c>
      <c r="H143" s="390">
        <v>4400</v>
      </c>
      <c r="I143" s="390">
        <f t="shared" si="1"/>
        <v>52800</v>
      </c>
      <c r="J143" s="390" t="s">
        <v>606</v>
      </c>
      <c r="K143" s="390">
        <v>4562.5</v>
      </c>
      <c r="L143" s="390">
        <v>4300</v>
      </c>
    </row>
    <row r="144" spans="1:13" x14ac:dyDescent="0.2">
      <c r="A144" s="538"/>
      <c r="B144" s="538"/>
      <c r="C144" s="539">
        <v>1</v>
      </c>
      <c r="D144" s="393" t="s">
        <v>35</v>
      </c>
      <c r="E144" s="393"/>
      <c r="F144" s="393">
        <f>SUM(F145:F150)</f>
        <v>6</v>
      </c>
      <c r="G144" s="393">
        <f>SUM(G145:G150)</f>
        <v>6400</v>
      </c>
      <c r="H144" s="393">
        <f>SUM(H145:H150)</f>
        <v>10000</v>
      </c>
      <c r="I144" s="393">
        <f t="shared" si="1"/>
        <v>120000</v>
      </c>
      <c r="J144" s="540"/>
      <c r="K144" s="390"/>
      <c r="L144" s="390"/>
    </row>
    <row r="145" spans="1:12" x14ac:dyDescent="0.2">
      <c r="A145" s="537">
        <v>2</v>
      </c>
      <c r="B145" s="537">
        <v>3</v>
      </c>
      <c r="C145" s="385"/>
      <c r="D145" s="386" t="s">
        <v>7</v>
      </c>
      <c r="E145" s="386" t="s">
        <v>358</v>
      </c>
      <c r="F145" s="390">
        <v>1</v>
      </c>
      <c r="G145" s="390">
        <v>1600</v>
      </c>
      <c r="H145" s="390">
        <v>2800</v>
      </c>
      <c r="I145" s="390">
        <f t="shared" ref="I145:I208" si="2">H145*12</f>
        <v>33600</v>
      </c>
      <c r="J145" s="390" t="s">
        <v>606</v>
      </c>
      <c r="K145" s="390">
        <v>2843.9658333333332</v>
      </c>
      <c r="L145" s="390">
        <v>2609.1666666666665</v>
      </c>
    </row>
    <row r="146" spans="1:12" x14ac:dyDescent="0.2">
      <c r="A146" s="537">
        <v>3</v>
      </c>
      <c r="B146" s="537">
        <v>5</v>
      </c>
      <c r="C146" s="385"/>
      <c r="D146" s="386" t="s">
        <v>8</v>
      </c>
      <c r="E146" s="386" t="s">
        <v>357</v>
      </c>
      <c r="F146" s="390">
        <v>1</v>
      </c>
      <c r="G146" s="390">
        <v>1000</v>
      </c>
      <c r="H146" s="390">
        <v>2000</v>
      </c>
      <c r="I146" s="390">
        <f t="shared" si="2"/>
        <v>24000</v>
      </c>
      <c r="J146" s="390" t="s">
        <v>606</v>
      </c>
      <c r="K146" s="390">
        <v>2109.2333333333336</v>
      </c>
      <c r="L146" s="390">
        <v>2009.5233333333333</v>
      </c>
    </row>
    <row r="147" spans="1:12" x14ac:dyDescent="0.2">
      <c r="A147" s="537">
        <v>3</v>
      </c>
      <c r="B147" s="537">
        <v>5</v>
      </c>
      <c r="C147" s="385"/>
      <c r="D147" s="386" t="s">
        <v>8</v>
      </c>
      <c r="E147" s="386" t="s">
        <v>356</v>
      </c>
      <c r="F147" s="390">
        <v>1</v>
      </c>
      <c r="G147" s="390">
        <v>1000</v>
      </c>
      <c r="H147" s="390">
        <v>2000</v>
      </c>
      <c r="I147" s="390">
        <f t="shared" si="2"/>
        <v>24000</v>
      </c>
      <c r="J147" s="390" t="s">
        <v>606</v>
      </c>
      <c r="K147" s="390">
        <v>1910.4166666666667</v>
      </c>
      <c r="L147" s="390">
        <v>1800</v>
      </c>
    </row>
    <row r="148" spans="1:12" x14ac:dyDescent="0.2">
      <c r="A148" s="537">
        <v>3</v>
      </c>
      <c r="B148" s="537">
        <v>5</v>
      </c>
      <c r="C148" s="385"/>
      <c r="D148" s="386" t="s">
        <v>8</v>
      </c>
      <c r="E148" s="386" t="s">
        <v>498</v>
      </c>
      <c r="F148" s="390">
        <v>1</v>
      </c>
      <c r="G148" s="390">
        <v>1000</v>
      </c>
      <c r="H148" s="390">
        <v>1600</v>
      </c>
      <c r="I148" s="390">
        <f t="shared" si="2"/>
        <v>19200</v>
      </c>
      <c r="J148" s="390" t="s">
        <v>606</v>
      </c>
      <c r="K148" s="390">
        <v>1493.75</v>
      </c>
      <c r="L148" s="390">
        <v>1523.3333333333333</v>
      </c>
    </row>
    <row r="149" spans="1:12" x14ac:dyDescent="0.2">
      <c r="A149" s="537">
        <v>3</v>
      </c>
      <c r="B149" s="537">
        <v>5</v>
      </c>
      <c r="C149" s="385"/>
      <c r="D149" s="386" t="s">
        <v>8</v>
      </c>
      <c r="E149" s="386" t="s">
        <v>355</v>
      </c>
      <c r="F149" s="390">
        <v>1</v>
      </c>
      <c r="G149" s="390">
        <v>1000</v>
      </c>
      <c r="H149" s="390">
        <v>1600</v>
      </c>
      <c r="I149" s="390">
        <f t="shared" si="2"/>
        <v>19200</v>
      </c>
      <c r="J149" s="390" t="s">
        <v>606</v>
      </c>
      <c r="K149" s="390">
        <v>1566.6666666666667</v>
      </c>
      <c r="L149" s="390">
        <v>1400</v>
      </c>
    </row>
    <row r="150" spans="1:12" x14ac:dyDescent="0.2">
      <c r="A150" s="537">
        <v>4</v>
      </c>
      <c r="B150" s="537">
        <v>7</v>
      </c>
      <c r="C150" s="385"/>
      <c r="D150" s="386" t="s">
        <v>10</v>
      </c>
      <c r="E150" s="386" t="s">
        <v>501</v>
      </c>
      <c r="F150" s="390">
        <f>1+1-1</f>
        <v>1</v>
      </c>
      <c r="G150" s="390">
        <v>800</v>
      </c>
      <c r="H150" s="390">
        <v>0</v>
      </c>
      <c r="I150" s="390">
        <f t="shared" si="2"/>
        <v>0</v>
      </c>
      <c r="J150" s="390" t="s">
        <v>606</v>
      </c>
      <c r="K150" s="390"/>
      <c r="L150" s="390"/>
    </row>
    <row r="151" spans="1:12" ht="25.5" x14ac:dyDescent="0.2">
      <c r="A151" s="538"/>
      <c r="B151" s="538"/>
      <c r="C151" s="392">
        <v>2</v>
      </c>
      <c r="D151" s="398" t="s">
        <v>36</v>
      </c>
      <c r="E151" s="398"/>
      <c r="F151" s="393">
        <f>SUM(F152:F159)</f>
        <v>8</v>
      </c>
      <c r="G151" s="393">
        <f>SUM(G152:G159)</f>
        <v>8000</v>
      </c>
      <c r="H151" s="393">
        <f>SUM(H152:H159)</f>
        <v>11200</v>
      </c>
      <c r="I151" s="393">
        <f t="shared" si="2"/>
        <v>134400</v>
      </c>
      <c r="J151" s="390"/>
      <c r="K151" s="390"/>
      <c r="L151" s="390"/>
    </row>
    <row r="152" spans="1:12" x14ac:dyDescent="0.2">
      <c r="A152" s="537">
        <v>2</v>
      </c>
      <c r="B152" s="537">
        <v>3</v>
      </c>
      <c r="C152" s="385"/>
      <c r="D152" s="386" t="s">
        <v>7</v>
      </c>
      <c r="E152" s="386" t="s">
        <v>353</v>
      </c>
      <c r="F152" s="390">
        <v>1</v>
      </c>
      <c r="G152" s="390">
        <v>1600</v>
      </c>
      <c r="H152" s="390">
        <v>2800</v>
      </c>
      <c r="I152" s="390">
        <f t="shared" si="2"/>
        <v>33600</v>
      </c>
      <c r="J152" s="390" t="s">
        <v>606</v>
      </c>
      <c r="K152" s="390">
        <v>2827.0833333333335</v>
      </c>
      <c r="L152" s="390">
        <v>2600</v>
      </c>
    </row>
    <row r="153" spans="1:12" x14ac:dyDescent="0.2">
      <c r="A153" s="537">
        <v>3</v>
      </c>
      <c r="B153" s="537">
        <v>5</v>
      </c>
      <c r="C153" s="385"/>
      <c r="D153" s="386" t="s">
        <v>8</v>
      </c>
      <c r="E153" s="509" t="s">
        <v>351</v>
      </c>
      <c r="F153" s="469">
        <v>1</v>
      </c>
      <c r="G153" s="469">
        <v>1000</v>
      </c>
      <c r="H153" s="469">
        <v>1600</v>
      </c>
      <c r="I153" s="390">
        <f t="shared" si="2"/>
        <v>19200</v>
      </c>
      <c r="J153" s="390" t="s">
        <v>606</v>
      </c>
      <c r="K153" s="390">
        <v>1560.415</v>
      </c>
      <c r="L153" s="390">
        <v>1400</v>
      </c>
    </row>
    <row r="154" spans="1:12" x14ac:dyDescent="0.2">
      <c r="A154" s="537">
        <v>3</v>
      </c>
      <c r="B154" s="537">
        <v>5</v>
      </c>
      <c r="C154" s="385"/>
      <c r="D154" s="505" t="s">
        <v>8</v>
      </c>
      <c r="E154" s="541" t="s">
        <v>350</v>
      </c>
      <c r="F154" s="542">
        <v>1</v>
      </c>
      <c r="G154" s="542">
        <v>1000</v>
      </c>
      <c r="H154" s="543">
        <v>1600</v>
      </c>
      <c r="I154" s="467">
        <f t="shared" si="2"/>
        <v>19200</v>
      </c>
      <c r="J154" s="390" t="s">
        <v>606</v>
      </c>
      <c r="K154" s="390">
        <v>1485.4166666666667</v>
      </c>
      <c r="L154" s="390">
        <v>1300</v>
      </c>
    </row>
    <row r="155" spans="1:12" x14ac:dyDescent="0.2">
      <c r="A155" s="537">
        <v>3</v>
      </c>
      <c r="B155" s="537">
        <v>5</v>
      </c>
      <c r="C155" s="385"/>
      <c r="D155" s="386" t="s">
        <v>8</v>
      </c>
      <c r="E155" s="508" t="s">
        <v>349</v>
      </c>
      <c r="F155" s="473">
        <v>1</v>
      </c>
      <c r="G155" s="473">
        <v>1000</v>
      </c>
      <c r="H155" s="473">
        <v>1800</v>
      </c>
      <c r="I155" s="390">
        <f t="shared" si="2"/>
        <v>21600</v>
      </c>
      <c r="J155" s="390" t="s">
        <v>606</v>
      </c>
      <c r="K155" s="390">
        <v>1848.6383333333335</v>
      </c>
      <c r="L155" s="390">
        <v>1710</v>
      </c>
    </row>
    <row r="156" spans="1:12" x14ac:dyDescent="0.2">
      <c r="A156" s="537">
        <v>3</v>
      </c>
      <c r="B156" s="537">
        <v>6</v>
      </c>
      <c r="C156" s="385"/>
      <c r="D156" s="509" t="s">
        <v>9</v>
      </c>
      <c r="E156" s="509" t="s">
        <v>348</v>
      </c>
      <c r="F156" s="469">
        <v>1</v>
      </c>
      <c r="G156" s="469">
        <v>900</v>
      </c>
      <c r="H156" s="469">
        <v>1400</v>
      </c>
      <c r="I156" s="390">
        <f t="shared" si="2"/>
        <v>16800</v>
      </c>
      <c r="J156" s="390" t="s">
        <v>606</v>
      </c>
      <c r="K156" s="390">
        <v>1385.4166666666667</v>
      </c>
      <c r="L156" s="390">
        <v>1300</v>
      </c>
    </row>
    <row r="157" spans="1:12" x14ac:dyDescent="0.2">
      <c r="A157" s="537">
        <v>3</v>
      </c>
      <c r="B157" s="537">
        <v>6</v>
      </c>
      <c r="C157" s="479"/>
      <c r="D157" s="541" t="s">
        <v>9</v>
      </c>
      <c r="E157" s="544" t="s">
        <v>347</v>
      </c>
      <c r="F157" s="545">
        <v>1</v>
      </c>
      <c r="G157" s="545">
        <v>900</v>
      </c>
      <c r="H157" s="546">
        <v>1000</v>
      </c>
      <c r="I157" s="467">
        <f t="shared" si="2"/>
        <v>12000</v>
      </c>
      <c r="J157" s="390" t="s">
        <v>606</v>
      </c>
      <c r="K157" s="390">
        <v>1098.3333333333333</v>
      </c>
      <c r="L157" s="390">
        <v>900</v>
      </c>
    </row>
    <row r="158" spans="1:12" x14ac:dyDescent="0.2">
      <c r="A158" s="537">
        <v>4</v>
      </c>
      <c r="B158" s="537">
        <v>7</v>
      </c>
      <c r="C158" s="479"/>
      <c r="D158" s="547" t="s">
        <v>10</v>
      </c>
      <c r="E158" s="548" t="s">
        <v>346</v>
      </c>
      <c r="F158" s="549">
        <v>1</v>
      </c>
      <c r="G158" s="549">
        <v>800</v>
      </c>
      <c r="H158" s="550">
        <v>1000</v>
      </c>
      <c r="I158" s="467">
        <f t="shared" si="2"/>
        <v>12000</v>
      </c>
      <c r="J158" s="390" t="s">
        <v>606</v>
      </c>
      <c r="K158" s="390">
        <v>960.41583333333313</v>
      </c>
      <c r="L158" s="390">
        <v>800</v>
      </c>
    </row>
    <row r="159" spans="1:12" x14ac:dyDescent="0.2">
      <c r="A159" s="537">
        <v>4</v>
      </c>
      <c r="B159" s="537">
        <v>7</v>
      </c>
      <c r="C159" s="385"/>
      <c r="D159" s="508" t="s">
        <v>10</v>
      </c>
      <c r="E159" s="508" t="s">
        <v>501</v>
      </c>
      <c r="F159" s="473">
        <v>1</v>
      </c>
      <c r="G159" s="473">
        <v>800</v>
      </c>
      <c r="H159" s="473">
        <v>0</v>
      </c>
      <c r="I159" s="390">
        <f t="shared" si="2"/>
        <v>0</v>
      </c>
      <c r="J159" s="390" t="s">
        <v>606</v>
      </c>
      <c r="K159" s="390"/>
      <c r="L159" s="390"/>
    </row>
    <row r="160" spans="1:12" ht="19.5" customHeight="1" x14ac:dyDescent="0.2">
      <c r="A160" s="410"/>
      <c r="B160" s="410"/>
      <c r="C160" s="411" t="s">
        <v>43</v>
      </c>
      <c r="D160" s="410" t="s">
        <v>40</v>
      </c>
      <c r="E160" s="410"/>
      <c r="F160" s="410">
        <f>F161+F162+F165</f>
        <v>8</v>
      </c>
      <c r="G160" s="410">
        <f>G161+G162+G165</f>
        <v>10050</v>
      </c>
      <c r="H160" s="410">
        <f>H161+H162+H165</f>
        <v>15400</v>
      </c>
      <c r="I160" s="410">
        <f t="shared" si="2"/>
        <v>184800</v>
      </c>
      <c r="J160" s="410"/>
      <c r="K160" s="390"/>
      <c r="L160" s="390"/>
    </row>
    <row r="161" spans="1:12" x14ac:dyDescent="0.2">
      <c r="A161" s="412">
        <v>1</v>
      </c>
      <c r="B161" s="412">
        <v>1</v>
      </c>
      <c r="C161" s="385"/>
      <c r="D161" s="386" t="s">
        <v>4</v>
      </c>
      <c r="E161" s="386" t="s">
        <v>345</v>
      </c>
      <c r="F161" s="390">
        <v>1</v>
      </c>
      <c r="G161" s="390">
        <v>2150</v>
      </c>
      <c r="H161" s="390">
        <v>4400</v>
      </c>
      <c r="I161" s="390">
        <f t="shared" si="2"/>
        <v>52800</v>
      </c>
      <c r="J161" s="390" t="s">
        <v>606</v>
      </c>
      <c r="K161" s="390">
        <v>3497.9149999999995</v>
      </c>
      <c r="L161" s="390">
        <v>4300</v>
      </c>
    </row>
    <row r="162" spans="1:12" ht="25.5" x14ac:dyDescent="0.2">
      <c r="A162" s="413"/>
      <c r="B162" s="413"/>
      <c r="C162" s="392">
        <v>1</v>
      </c>
      <c r="D162" s="398" t="s">
        <v>41</v>
      </c>
      <c r="E162" s="398"/>
      <c r="F162" s="393">
        <f>SUM(F163:F164)</f>
        <v>2</v>
      </c>
      <c r="G162" s="393">
        <f>SUM(G163:G164)</f>
        <v>2500</v>
      </c>
      <c r="H162" s="393">
        <f>SUM(H163:H164)</f>
        <v>3900</v>
      </c>
      <c r="I162" s="393">
        <f t="shared" si="2"/>
        <v>46800</v>
      </c>
      <c r="J162" s="390"/>
      <c r="K162" s="390"/>
      <c r="L162" s="390"/>
    </row>
    <row r="163" spans="1:12" x14ac:dyDescent="0.2">
      <c r="A163" s="412">
        <v>2</v>
      </c>
      <c r="B163" s="412">
        <v>3</v>
      </c>
      <c r="C163" s="385"/>
      <c r="D163" s="386" t="s">
        <v>7</v>
      </c>
      <c r="E163" s="386" t="s">
        <v>343</v>
      </c>
      <c r="F163" s="390">
        <v>1</v>
      </c>
      <c r="G163" s="390">
        <v>1600</v>
      </c>
      <c r="H163" s="390">
        <v>2500</v>
      </c>
      <c r="I163" s="390">
        <f t="shared" si="2"/>
        <v>30000</v>
      </c>
      <c r="J163" s="390" t="s">
        <v>606</v>
      </c>
      <c r="K163" s="390">
        <v>2715.3274999999999</v>
      </c>
      <c r="L163" s="390">
        <v>2575.8333333333335</v>
      </c>
    </row>
    <row r="164" spans="1:12" x14ac:dyDescent="0.2">
      <c r="A164" s="412">
        <v>3</v>
      </c>
      <c r="B164" s="412">
        <v>6</v>
      </c>
      <c r="C164" s="385"/>
      <c r="D164" s="386" t="s">
        <v>9</v>
      </c>
      <c r="E164" s="386" t="s">
        <v>341</v>
      </c>
      <c r="F164" s="390">
        <v>1</v>
      </c>
      <c r="G164" s="390">
        <v>900</v>
      </c>
      <c r="H164" s="390">
        <v>1400</v>
      </c>
      <c r="I164" s="390">
        <f t="shared" si="2"/>
        <v>16800</v>
      </c>
      <c r="J164" s="390" t="s">
        <v>606</v>
      </c>
      <c r="K164" s="390">
        <v>1544.1783333333333</v>
      </c>
      <c r="L164" s="390">
        <v>1316.6666666666667</v>
      </c>
    </row>
    <row r="165" spans="1:12" ht="25.5" x14ac:dyDescent="0.2">
      <c r="A165" s="413"/>
      <c r="B165" s="413"/>
      <c r="C165" s="392">
        <v>2</v>
      </c>
      <c r="D165" s="398" t="s">
        <v>42</v>
      </c>
      <c r="E165" s="398"/>
      <c r="F165" s="393">
        <f>SUM(F166:F170)</f>
        <v>5</v>
      </c>
      <c r="G165" s="393">
        <f>SUM(G166:G170)</f>
        <v>5400</v>
      </c>
      <c r="H165" s="393">
        <f>SUM(H166:H170)</f>
        <v>7100</v>
      </c>
      <c r="I165" s="393">
        <f t="shared" si="2"/>
        <v>85200</v>
      </c>
      <c r="J165" s="390"/>
      <c r="K165" s="390"/>
      <c r="L165" s="390"/>
    </row>
    <row r="166" spans="1:12" x14ac:dyDescent="0.2">
      <c r="A166" s="412">
        <v>2</v>
      </c>
      <c r="B166" s="412">
        <v>3</v>
      </c>
      <c r="C166" s="385"/>
      <c r="D166" s="386" t="s">
        <v>7</v>
      </c>
      <c r="E166" s="386" t="s">
        <v>340</v>
      </c>
      <c r="F166" s="390">
        <v>1</v>
      </c>
      <c r="G166" s="390">
        <v>1600</v>
      </c>
      <c r="H166" s="390">
        <v>2500</v>
      </c>
      <c r="I166" s="390">
        <f t="shared" si="2"/>
        <v>30000</v>
      </c>
      <c r="J166" s="390" t="s">
        <v>606</v>
      </c>
      <c r="K166" s="390">
        <v>2553.7516666666666</v>
      </c>
      <c r="L166" s="390">
        <v>2076.35</v>
      </c>
    </row>
    <row r="167" spans="1:12" x14ac:dyDescent="0.2">
      <c r="A167" s="412">
        <v>3</v>
      </c>
      <c r="B167" s="412">
        <v>5</v>
      </c>
      <c r="C167" s="385"/>
      <c r="D167" s="386" t="s">
        <v>8</v>
      </c>
      <c r="E167" s="386" t="s">
        <v>338</v>
      </c>
      <c r="F167" s="390">
        <v>1</v>
      </c>
      <c r="G167" s="390">
        <v>1000</v>
      </c>
      <c r="H167" s="390">
        <v>1600</v>
      </c>
      <c r="I167" s="390">
        <f t="shared" si="2"/>
        <v>19200</v>
      </c>
      <c r="J167" s="390" t="s">
        <v>606</v>
      </c>
      <c r="K167" s="390">
        <v>1731.8858333333335</v>
      </c>
      <c r="L167" s="390">
        <v>1626.43</v>
      </c>
    </row>
    <row r="168" spans="1:12" x14ac:dyDescent="0.2">
      <c r="A168" s="412">
        <v>3</v>
      </c>
      <c r="B168" s="412">
        <v>5</v>
      </c>
      <c r="C168" s="385"/>
      <c r="D168" s="386" t="s">
        <v>8</v>
      </c>
      <c r="E168" s="386" t="s">
        <v>591</v>
      </c>
      <c r="F168" s="390">
        <v>1</v>
      </c>
      <c r="G168" s="390">
        <v>1000</v>
      </c>
      <c r="H168" s="390">
        <v>1600</v>
      </c>
      <c r="I168" s="390">
        <f t="shared" si="2"/>
        <v>19200</v>
      </c>
      <c r="J168" s="390" t="s">
        <v>606</v>
      </c>
      <c r="K168" s="390">
        <v>0</v>
      </c>
      <c r="L168" s="390">
        <v>1375</v>
      </c>
    </row>
    <row r="169" spans="1:12" x14ac:dyDescent="0.2">
      <c r="A169" s="412">
        <v>3</v>
      </c>
      <c r="B169" s="412">
        <v>6</v>
      </c>
      <c r="C169" s="385"/>
      <c r="D169" s="386" t="s">
        <v>9</v>
      </c>
      <c r="E169" s="386" t="s">
        <v>801</v>
      </c>
      <c r="F169" s="390">
        <v>1</v>
      </c>
      <c r="G169" s="390">
        <v>900</v>
      </c>
      <c r="H169" s="390">
        <v>1400</v>
      </c>
      <c r="I169" s="390">
        <f t="shared" si="2"/>
        <v>16800</v>
      </c>
      <c r="J169" s="390" t="s">
        <v>606</v>
      </c>
      <c r="K169" s="390">
        <v>1490.3883333333333</v>
      </c>
      <c r="L169" s="390">
        <v>1316.6666666666667</v>
      </c>
    </row>
    <row r="170" spans="1:12" x14ac:dyDescent="0.2">
      <c r="A170" s="412">
        <v>3</v>
      </c>
      <c r="B170" s="412">
        <v>6</v>
      </c>
      <c r="C170" s="385"/>
      <c r="D170" s="421" t="s">
        <v>9</v>
      </c>
      <c r="E170" s="421" t="s">
        <v>501</v>
      </c>
      <c r="F170" s="418">
        <v>1</v>
      </c>
      <c r="G170" s="418">
        <v>900</v>
      </c>
      <c r="H170" s="418">
        <v>0</v>
      </c>
      <c r="I170" s="418">
        <f t="shared" si="2"/>
        <v>0</v>
      </c>
      <c r="J170" s="418" t="s">
        <v>606</v>
      </c>
      <c r="K170" s="390"/>
      <c r="L170" s="390"/>
    </row>
    <row r="171" spans="1:12" ht="31.5" customHeight="1" x14ac:dyDescent="0.2">
      <c r="A171" s="393"/>
      <c r="B171" s="393"/>
      <c r="C171" s="503" t="s">
        <v>47</v>
      </c>
      <c r="D171" s="393" t="s">
        <v>44</v>
      </c>
      <c r="E171" s="393"/>
      <c r="F171" s="393">
        <f>F172+F173+F180+F186</f>
        <v>18</v>
      </c>
      <c r="G171" s="393">
        <f>G172+G173+G180+G186</f>
        <v>20150</v>
      </c>
      <c r="H171" s="393">
        <f>H172+H173+H180+H186</f>
        <v>26800</v>
      </c>
      <c r="I171" s="393">
        <f t="shared" si="2"/>
        <v>321600</v>
      </c>
      <c r="J171" s="393"/>
      <c r="K171" s="390"/>
      <c r="L171" s="390"/>
    </row>
    <row r="172" spans="1:12" ht="29.25" customHeight="1" x14ac:dyDescent="0.2">
      <c r="A172" s="412">
        <v>1</v>
      </c>
      <c r="B172" s="412">
        <v>1</v>
      </c>
      <c r="C172" s="385"/>
      <c r="D172" s="386" t="s">
        <v>4</v>
      </c>
      <c r="E172" s="386" t="s">
        <v>709</v>
      </c>
      <c r="F172" s="390">
        <v>1</v>
      </c>
      <c r="G172" s="390">
        <v>2150</v>
      </c>
      <c r="H172" s="390">
        <v>4400</v>
      </c>
      <c r="I172" s="390">
        <f t="shared" si="2"/>
        <v>52800</v>
      </c>
      <c r="J172" s="390" t="s">
        <v>606</v>
      </c>
      <c r="K172" s="390">
        <v>4572.916666666667</v>
      </c>
      <c r="L172" s="390">
        <v>4300</v>
      </c>
    </row>
    <row r="173" spans="1:12" ht="25.5" x14ac:dyDescent="0.2">
      <c r="A173" s="413"/>
      <c r="B173" s="413"/>
      <c r="C173" s="394">
        <v>1</v>
      </c>
      <c r="D173" s="398" t="s">
        <v>45</v>
      </c>
      <c r="E173" s="398"/>
      <c r="F173" s="393">
        <f>SUM(F174:F179)</f>
        <v>6</v>
      </c>
      <c r="G173" s="393">
        <f>SUM(G174:G179)</f>
        <v>6500</v>
      </c>
      <c r="H173" s="393">
        <f>SUM(H174:H179)</f>
        <v>9300</v>
      </c>
      <c r="I173" s="393">
        <f t="shared" si="2"/>
        <v>111600</v>
      </c>
      <c r="J173" s="390"/>
      <c r="K173" s="390"/>
      <c r="L173" s="390"/>
    </row>
    <row r="174" spans="1:12" x14ac:dyDescent="0.2">
      <c r="A174" s="412">
        <v>2</v>
      </c>
      <c r="B174" s="412">
        <v>3</v>
      </c>
      <c r="C174" s="385"/>
      <c r="D174" s="386" t="s">
        <v>7</v>
      </c>
      <c r="E174" s="386" t="s">
        <v>708</v>
      </c>
      <c r="F174" s="390">
        <v>1</v>
      </c>
      <c r="G174" s="390">
        <v>1600</v>
      </c>
      <c r="H174" s="390">
        <v>2800</v>
      </c>
      <c r="I174" s="390">
        <f t="shared" si="2"/>
        <v>33600</v>
      </c>
      <c r="J174" s="390" t="s">
        <v>606</v>
      </c>
      <c r="K174" s="390">
        <v>2739.49</v>
      </c>
      <c r="L174" s="390">
        <v>2518.69</v>
      </c>
    </row>
    <row r="175" spans="1:12" x14ac:dyDescent="0.2">
      <c r="A175" s="412">
        <v>3</v>
      </c>
      <c r="B175" s="412">
        <v>5</v>
      </c>
      <c r="C175" s="385"/>
      <c r="D175" s="386" t="s">
        <v>8</v>
      </c>
      <c r="E175" s="386" t="s">
        <v>707</v>
      </c>
      <c r="F175" s="390">
        <v>1</v>
      </c>
      <c r="G175" s="390">
        <v>1000</v>
      </c>
      <c r="H175" s="390">
        <v>1400</v>
      </c>
      <c r="I175" s="390">
        <f t="shared" si="2"/>
        <v>16800</v>
      </c>
      <c r="J175" s="390" t="s">
        <v>606</v>
      </c>
      <c r="K175" s="390">
        <v>1467.0474999999999</v>
      </c>
      <c r="L175" s="390">
        <v>1244.2866666666666</v>
      </c>
    </row>
    <row r="176" spans="1:12" x14ac:dyDescent="0.2">
      <c r="A176" s="412">
        <v>3</v>
      </c>
      <c r="B176" s="412">
        <v>5</v>
      </c>
      <c r="C176" s="385"/>
      <c r="D176" s="386" t="s">
        <v>8</v>
      </c>
      <c r="E176" s="386" t="s">
        <v>331</v>
      </c>
      <c r="F176" s="390">
        <v>1</v>
      </c>
      <c r="G176" s="390">
        <v>1000</v>
      </c>
      <c r="H176" s="390">
        <v>1400</v>
      </c>
      <c r="I176" s="390">
        <f t="shared" si="2"/>
        <v>16800</v>
      </c>
      <c r="J176" s="390" t="s">
        <v>606</v>
      </c>
      <c r="K176" s="390">
        <v>896.48166666666668</v>
      </c>
      <c r="L176" s="390">
        <v>1183.3333333333333</v>
      </c>
    </row>
    <row r="177" spans="1:12" x14ac:dyDescent="0.2">
      <c r="A177" s="412">
        <v>3</v>
      </c>
      <c r="B177" s="412">
        <v>5</v>
      </c>
      <c r="C177" s="385"/>
      <c r="D177" s="386" t="s">
        <v>8</v>
      </c>
      <c r="E177" s="386" t="s">
        <v>330</v>
      </c>
      <c r="F177" s="390">
        <v>1</v>
      </c>
      <c r="G177" s="390">
        <v>1000</v>
      </c>
      <c r="H177" s="390">
        <v>1300</v>
      </c>
      <c r="I177" s="390">
        <f t="shared" si="2"/>
        <v>15600</v>
      </c>
      <c r="J177" s="390" t="s">
        <v>606</v>
      </c>
      <c r="K177" s="390">
        <v>873.14833333333343</v>
      </c>
      <c r="L177" s="390">
        <v>943.65</v>
      </c>
    </row>
    <row r="178" spans="1:12" x14ac:dyDescent="0.2">
      <c r="A178" s="412">
        <v>3</v>
      </c>
      <c r="B178" s="412">
        <v>6</v>
      </c>
      <c r="C178" s="385"/>
      <c r="D178" s="386" t="s">
        <v>9</v>
      </c>
      <c r="E178" s="386" t="s">
        <v>706</v>
      </c>
      <c r="F178" s="390">
        <v>1</v>
      </c>
      <c r="G178" s="390">
        <v>1000</v>
      </c>
      <c r="H178" s="390">
        <v>1200</v>
      </c>
      <c r="I178" s="390">
        <f t="shared" si="2"/>
        <v>14400</v>
      </c>
      <c r="J178" s="390" t="s">
        <v>606</v>
      </c>
      <c r="K178" s="390">
        <v>1210.8333333333333</v>
      </c>
      <c r="L178" s="390">
        <v>1050</v>
      </c>
    </row>
    <row r="179" spans="1:12" x14ac:dyDescent="0.2">
      <c r="A179" s="412">
        <v>3</v>
      </c>
      <c r="B179" s="412">
        <v>6</v>
      </c>
      <c r="C179" s="385"/>
      <c r="D179" s="386" t="s">
        <v>9</v>
      </c>
      <c r="E179" s="386" t="s">
        <v>328</v>
      </c>
      <c r="F179" s="390">
        <v>1</v>
      </c>
      <c r="G179" s="390">
        <v>900</v>
      </c>
      <c r="H179" s="390">
        <v>1200</v>
      </c>
      <c r="I179" s="390">
        <f t="shared" si="2"/>
        <v>14400</v>
      </c>
      <c r="J179" s="390" t="s">
        <v>606</v>
      </c>
      <c r="K179" s="390">
        <v>1322.7766666666666</v>
      </c>
      <c r="L179" s="390">
        <v>900</v>
      </c>
    </row>
    <row r="180" spans="1:12" ht="25.5" x14ac:dyDescent="0.2">
      <c r="A180" s="413"/>
      <c r="B180" s="413"/>
      <c r="C180" s="394">
        <v>2</v>
      </c>
      <c r="D180" s="398" t="s">
        <v>46</v>
      </c>
      <c r="E180" s="398"/>
      <c r="F180" s="393">
        <f>SUM(F181:F185)</f>
        <v>5</v>
      </c>
      <c r="G180" s="393">
        <f>SUM(G181:G185)</f>
        <v>5200</v>
      </c>
      <c r="H180" s="393">
        <f>SUM(H181:H185)</f>
        <v>6600</v>
      </c>
      <c r="I180" s="393">
        <f t="shared" si="2"/>
        <v>79200</v>
      </c>
      <c r="J180" s="390"/>
      <c r="K180" s="390"/>
      <c r="L180" s="390"/>
    </row>
    <row r="181" spans="1:12" x14ac:dyDescent="0.2">
      <c r="A181" s="412">
        <v>2</v>
      </c>
      <c r="B181" s="412">
        <v>3</v>
      </c>
      <c r="C181" s="385"/>
      <c r="D181" s="386" t="s">
        <v>7</v>
      </c>
      <c r="E181" s="386" t="s">
        <v>705</v>
      </c>
      <c r="F181" s="390">
        <v>1</v>
      </c>
      <c r="G181" s="390">
        <v>1600</v>
      </c>
      <c r="H181" s="390">
        <v>2800</v>
      </c>
      <c r="I181" s="390">
        <f t="shared" si="2"/>
        <v>33600</v>
      </c>
      <c r="J181" s="390" t="s">
        <v>606</v>
      </c>
      <c r="K181" s="390">
        <v>2762.44</v>
      </c>
      <c r="L181" s="390">
        <v>2500</v>
      </c>
    </row>
    <row r="182" spans="1:12" x14ac:dyDescent="0.2">
      <c r="A182" s="412">
        <v>3</v>
      </c>
      <c r="B182" s="412">
        <v>6</v>
      </c>
      <c r="C182" s="385"/>
      <c r="D182" s="386" t="s">
        <v>9</v>
      </c>
      <c r="E182" s="386" t="s">
        <v>704</v>
      </c>
      <c r="F182" s="390">
        <v>1</v>
      </c>
      <c r="G182" s="390">
        <v>900</v>
      </c>
      <c r="H182" s="390">
        <v>1400</v>
      </c>
      <c r="I182" s="390">
        <f t="shared" si="2"/>
        <v>16800</v>
      </c>
      <c r="J182" s="390" t="s">
        <v>606</v>
      </c>
      <c r="K182" s="390">
        <v>1324.3174999999999</v>
      </c>
      <c r="L182" s="390">
        <v>1160.1033333333332</v>
      </c>
    </row>
    <row r="183" spans="1:12" x14ac:dyDescent="0.2">
      <c r="A183" s="412">
        <v>3</v>
      </c>
      <c r="B183" s="412">
        <v>6</v>
      </c>
      <c r="C183" s="385"/>
      <c r="D183" s="386" t="s">
        <v>9</v>
      </c>
      <c r="E183" s="386" t="s">
        <v>324</v>
      </c>
      <c r="F183" s="390">
        <v>1</v>
      </c>
      <c r="G183" s="390">
        <v>900</v>
      </c>
      <c r="H183" s="390">
        <v>1200</v>
      </c>
      <c r="I183" s="390">
        <f t="shared" si="2"/>
        <v>14400</v>
      </c>
      <c r="J183" s="390" t="s">
        <v>606</v>
      </c>
      <c r="K183" s="390">
        <v>1223.7483333333332</v>
      </c>
      <c r="L183" s="390">
        <v>1050</v>
      </c>
    </row>
    <row r="184" spans="1:12" x14ac:dyDescent="0.2">
      <c r="A184" s="412">
        <v>3</v>
      </c>
      <c r="B184" s="412">
        <v>6</v>
      </c>
      <c r="C184" s="385"/>
      <c r="D184" s="386" t="s">
        <v>9</v>
      </c>
      <c r="E184" s="386" t="s">
        <v>323</v>
      </c>
      <c r="F184" s="390">
        <v>1</v>
      </c>
      <c r="G184" s="390">
        <v>900</v>
      </c>
      <c r="H184" s="390">
        <v>1200</v>
      </c>
      <c r="I184" s="390">
        <f t="shared" si="2"/>
        <v>14400</v>
      </c>
      <c r="J184" s="390" t="s">
        <v>606</v>
      </c>
      <c r="K184" s="390">
        <v>1236.25</v>
      </c>
      <c r="L184" s="390">
        <v>1050</v>
      </c>
    </row>
    <row r="185" spans="1:12" x14ac:dyDescent="0.2">
      <c r="A185" s="412">
        <v>3</v>
      </c>
      <c r="B185" s="412">
        <v>6</v>
      </c>
      <c r="C185" s="385"/>
      <c r="D185" s="421" t="s">
        <v>9</v>
      </c>
      <c r="E185" s="421" t="s">
        <v>501</v>
      </c>
      <c r="F185" s="418">
        <v>1</v>
      </c>
      <c r="G185" s="418">
        <v>900</v>
      </c>
      <c r="H185" s="418">
        <v>0</v>
      </c>
      <c r="I185" s="418">
        <f t="shared" si="2"/>
        <v>0</v>
      </c>
      <c r="J185" s="418" t="s">
        <v>606</v>
      </c>
      <c r="K185" s="390"/>
      <c r="L185" s="390"/>
    </row>
    <row r="186" spans="1:12" x14ac:dyDescent="0.2">
      <c r="A186" s="413"/>
      <c r="B186" s="413"/>
      <c r="C186" s="394">
        <v>3</v>
      </c>
      <c r="D186" s="398" t="s">
        <v>68</v>
      </c>
      <c r="E186" s="398"/>
      <c r="F186" s="393">
        <f>SUM(F187:F192)</f>
        <v>6</v>
      </c>
      <c r="G186" s="393">
        <f>SUM(G187:G192)</f>
        <v>6300</v>
      </c>
      <c r="H186" s="393">
        <f>SUM(H187:H192)</f>
        <v>6500</v>
      </c>
      <c r="I186" s="393">
        <f t="shared" si="2"/>
        <v>78000</v>
      </c>
      <c r="J186" s="390"/>
      <c r="K186" s="390"/>
      <c r="L186" s="390"/>
    </row>
    <row r="187" spans="1:12" x14ac:dyDescent="0.2">
      <c r="A187" s="412">
        <v>2</v>
      </c>
      <c r="B187" s="412">
        <v>3</v>
      </c>
      <c r="C187" s="385"/>
      <c r="D187" s="386" t="s">
        <v>7</v>
      </c>
      <c r="E187" s="386" t="s">
        <v>322</v>
      </c>
      <c r="F187" s="390">
        <v>1</v>
      </c>
      <c r="G187" s="390">
        <v>1600</v>
      </c>
      <c r="H187" s="390">
        <v>2500</v>
      </c>
      <c r="I187" s="390">
        <f t="shared" si="2"/>
        <v>30000</v>
      </c>
      <c r="J187" s="390" t="s">
        <v>606</v>
      </c>
      <c r="K187" s="390">
        <v>2458.73</v>
      </c>
      <c r="L187" s="390">
        <v>2373.81</v>
      </c>
    </row>
    <row r="188" spans="1:12" x14ac:dyDescent="0.2">
      <c r="A188" s="412">
        <v>3</v>
      </c>
      <c r="B188" s="412">
        <v>5</v>
      </c>
      <c r="C188" s="385"/>
      <c r="D188" s="386" t="s">
        <v>8</v>
      </c>
      <c r="E188" s="386" t="s">
        <v>320</v>
      </c>
      <c r="F188" s="390">
        <v>1</v>
      </c>
      <c r="G188" s="390">
        <v>1000</v>
      </c>
      <c r="H188" s="390">
        <v>1400</v>
      </c>
      <c r="I188" s="390">
        <f t="shared" si="2"/>
        <v>16800</v>
      </c>
      <c r="J188" s="390" t="s">
        <v>606</v>
      </c>
      <c r="K188" s="390">
        <v>1405.9683333333332</v>
      </c>
      <c r="L188" s="390">
        <v>1236.6666666666667</v>
      </c>
    </row>
    <row r="189" spans="1:12" x14ac:dyDescent="0.2">
      <c r="A189" s="412">
        <v>3</v>
      </c>
      <c r="B189" s="412">
        <v>5</v>
      </c>
      <c r="C189" s="385"/>
      <c r="D189" s="421" t="s">
        <v>8</v>
      </c>
      <c r="E189" s="421" t="s">
        <v>501</v>
      </c>
      <c r="F189" s="418">
        <v>1</v>
      </c>
      <c r="G189" s="418">
        <v>1000</v>
      </c>
      <c r="H189" s="418">
        <v>1400</v>
      </c>
      <c r="I189" s="418">
        <f t="shared" si="2"/>
        <v>16800</v>
      </c>
      <c r="J189" s="418" t="s">
        <v>606</v>
      </c>
      <c r="K189" s="390"/>
      <c r="L189" s="390"/>
    </row>
    <row r="190" spans="1:12" x14ac:dyDescent="0.2">
      <c r="A190" s="412">
        <v>3</v>
      </c>
      <c r="B190" s="412">
        <v>6</v>
      </c>
      <c r="C190" s="385"/>
      <c r="D190" s="386" t="s">
        <v>9</v>
      </c>
      <c r="E190" s="386" t="s">
        <v>317</v>
      </c>
      <c r="F190" s="390">
        <v>1</v>
      </c>
      <c r="G190" s="390">
        <v>900</v>
      </c>
      <c r="H190" s="390">
        <v>1200</v>
      </c>
      <c r="I190" s="390">
        <f t="shared" si="2"/>
        <v>14400</v>
      </c>
      <c r="J190" s="390" t="s">
        <v>606</v>
      </c>
      <c r="K190" s="390">
        <v>1266.6116666666667</v>
      </c>
      <c r="L190" s="390">
        <v>1066.6666666666667</v>
      </c>
    </row>
    <row r="191" spans="1:12" x14ac:dyDescent="0.2">
      <c r="A191" s="412">
        <v>3</v>
      </c>
      <c r="B191" s="412">
        <v>6</v>
      </c>
      <c r="C191" s="400"/>
      <c r="D191" s="422" t="s">
        <v>9</v>
      </c>
      <c r="E191" s="422" t="s">
        <v>501</v>
      </c>
      <c r="F191" s="423">
        <v>1</v>
      </c>
      <c r="G191" s="423">
        <v>900</v>
      </c>
      <c r="H191" s="423">
        <v>0</v>
      </c>
      <c r="I191" s="423">
        <f t="shared" si="2"/>
        <v>0</v>
      </c>
      <c r="J191" s="423" t="s">
        <v>606</v>
      </c>
      <c r="K191" s="390"/>
      <c r="L191" s="390"/>
    </row>
    <row r="192" spans="1:12" x14ac:dyDescent="0.2">
      <c r="A192" s="412">
        <v>3</v>
      </c>
      <c r="B192" s="412">
        <v>6</v>
      </c>
      <c r="C192" s="385"/>
      <c r="D192" s="422" t="s">
        <v>9</v>
      </c>
      <c r="E192" s="422" t="s">
        <v>501</v>
      </c>
      <c r="F192" s="423">
        <v>1</v>
      </c>
      <c r="G192" s="423">
        <v>900</v>
      </c>
      <c r="H192" s="423">
        <v>0</v>
      </c>
      <c r="I192" s="423">
        <f t="shared" si="2"/>
        <v>0</v>
      </c>
      <c r="J192" s="423" t="s">
        <v>606</v>
      </c>
      <c r="K192" s="390"/>
      <c r="L192" s="390"/>
    </row>
    <row r="193" spans="1:12" x14ac:dyDescent="0.2">
      <c r="A193" s="393"/>
      <c r="B193" s="393"/>
      <c r="C193" s="503" t="s">
        <v>53</v>
      </c>
      <c r="D193" s="393" t="s">
        <v>48</v>
      </c>
      <c r="E193" s="504"/>
      <c r="F193" s="504">
        <f>F194+F195+F205+F215+F227</f>
        <v>41</v>
      </c>
      <c r="G193" s="504">
        <f>G194+G195+G205+G215+G227</f>
        <v>41550</v>
      </c>
      <c r="H193" s="504">
        <f>H194+H195+H205+H215+H227</f>
        <v>50800</v>
      </c>
      <c r="I193" s="393">
        <f t="shared" si="2"/>
        <v>609600</v>
      </c>
      <c r="J193" s="393"/>
      <c r="K193" s="390"/>
      <c r="L193" s="390"/>
    </row>
    <row r="194" spans="1:12" x14ac:dyDescent="0.2">
      <c r="A194" s="412">
        <v>1</v>
      </c>
      <c r="B194" s="412">
        <v>1</v>
      </c>
      <c r="C194" s="385"/>
      <c r="D194" s="505" t="s">
        <v>4</v>
      </c>
      <c r="E194" s="541" t="s">
        <v>316</v>
      </c>
      <c r="F194" s="545">
        <v>1</v>
      </c>
      <c r="G194" s="545">
        <v>2150</v>
      </c>
      <c r="H194" s="546">
        <v>4400</v>
      </c>
      <c r="I194" s="467">
        <f t="shared" si="2"/>
        <v>52800</v>
      </c>
      <c r="J194" s="390" t="s">
        <v>606</v>
      </c>
      <c r="K194" s="390">
        <v>4572.916666666667</v>
      </c>
      <c r="L194" s="390">
        <v>4300</v>
      </c>
    </row>
    <row r="195" spans="1:12" x14ac:dyDescent="0.2">
      <c r="A195" s="413"/>
      <c r="B195" s="413"/>
      <c r="C195" s="394">
        <v>1</v>
      </c>
      <c r="D195" s="398" t="s">
        <v>49</v>
      </c>
      <c r="E195" s="506"/>
      <c r="F195" s="507">
        <f>SUBTOTAL(9,F196:F204)</f>
        <v>9</v>
      </c>
      <c r="G195" s="507">
        <f>SUBTOTAL(9,G196:G204)</f>
        <v>8700</v>
      </c>
      <c r="H195" s="507">
        <f>SUBTOTAL(9,H196:H204)</f>
        <v>9600</v>
      </c>
      <c r="I195" s="393">
        <f t="shared" si="2"/>
        <v>115200</v>
      </c>
      <c r="J195" s="393">
        <f>SUBTOTAL(9,J196:J204)</f>
        <v>0</v>
      </c>
      <c r="K195" s="390"/>
      <c r="L195" s="390"/>
    </row>
    <row r="196" spans="1:12" x14ac:dyDescent="0.2">
      <c r="A196" s="412">
        <v>2</v>
      </c>
      <c r="B196" s="412">
        <v>3</v>
      </c>
      <c r="C196" s="385"/>
      <c r="D196" s="505" t="s">
        <v>7</v>
      </c>
      <c r="E196" s="541" t="s">
        <v>315</v>
      </c>
      <c r="F196" s="545">
        <v>1</v>
      </c>
      <c r="G196" s="545">
        <v>1600</v>
      </c>
      <c r="H196" s="546">
        <v>2800</v>
      </c>
      <c r="I196" s="467">
        <f t="shared" si="2"/>
        <v>33600</v>
      </c>
      <c r="J196" s="390" t="s">
        <v>606</v>
      </c>
      <c r="K196" s="390">
        <v>2126.3883333333333</v>
      </c>
      <c r="L196" s="390">
        <v>1883.3333333333333</v>
      </c>
    </row>
    <row r="197" spans="1:12" x14ac:dyDescent="0.2">
      <c r="A197" s="412">
        <v>3</v>
      </c>
      <c r="B197" s="412">
        <v>5</v>
      </c>
      <c r="C197" s="385"/>
      <c r="D197" s="386" t="s">
        <v>8</v>
      </c>
      <c r="E197" s="508" t="s">
        <v>313</v>
      </c>
      <c r="F197" s="473">
        <v>1</v>
      </c>
      <c r="G197" s="473">
        <v>1000</v>
      </c>
      <c r="H197" s="473">
        <v>1400</v>
      </c>
      <c r="I197" s="390">
        <f t="shared" si="2"/>
        <v>16800</v>
      </c>
      <c r="J197" s="390" t="s">
        <v>606</v>
      </c>
      <c r="K197" s="390">
        <v>1368.9308333333331</v>
      </c>
      <c r="L197" s="390">
        <v>1133.3333333333333</v>
      </c>
    </row>
    <row r="198" spans="1:12" x14ac:dyDescent="0.2">
      <c r="A198" s="412">
        <v>3</v>
      </c>
      <c r="B198" s="412">
        <v>5</v>
      </c>
      <c r="C198" s="385"/>
      <c r="D198" s="386" t="s">
        <v>8</v>
      </c>
      <c r="E198" s="386" t="s">
        <v>312</v>
      </c>
      <c r="F198" s="390">
        <v>1</v>
      </c>
      <c r="G198" s="390">
        <v>1000</v>
      </c>
      <c r="H198" s="390">
        <v>1600</v>
      </c>
      <c r="I198" s="390">
        <f t="shared" si="2"/>
        <v>19200</v>
      </c>
      <c r="J198" s="390" t="s">
        <v>606</v>
      </c>
      <c r="K198" s="390">
        <v>1374.2533333333333</v>
      </c>
      <c r="L198" s="390">
        <v>1200</v>
      </c>
    </row>
    <row r="199" spans="1:12" ht="13.5" thickBot="1" x14ac:dyDescent="0.25">
      <c r="A199" s="412">
        <v>3</v>
      </c>
      <c r="B199" s="412">
        <v>6</v>
      </c>
      <c r="C199" s="385"/>
      <c r="D199" s="509" t="s">
        <v>9</v>
      </c>
      <c r="E199" s="386" t="s">
        <v>311</v>
      </c>
      <c r="F199" s="390">
        <v>1</v>
      </c>
      <c r="G199" s="390">
        <v>900</v>
      </c>
      <c r="H199" s="390">
        <v>1200</v>
      </c>
      <c r="I199" s="390">
        <f t="shared" si="2"/>
        <v>14400</v>
      </c>
      <c r="J199" s="390" t="s">
        <v>606</v>
      </c>
      <c r="K199" s="390">
        <v>1219.9991666666667</v>
      </c>
      <c r="L199" s="390">
        <v>1100</v>
      </c>
    </row>
    <row r="200" spans="1:12" ht="13.5" thickBot="1" x14ac:dyDescent="0.25">
      <c r="A200" s="412">
        <v>3</v>
      </c>
      <c r="B200" s="412">
        <v>6</v>
      </c>
      <c r="C200" s="479"/>
      <c r="D200" s="510" t="s">
        <v>8</v>
      </c>
      <c r="E200" s="511" t="s">
        <v>310</v>
      </c>
      <c r="F200" s="390">
        <v>1</v>
      </c>
      <c r="G200" s="390">
        <v>900</v>
      </c>
      <c r="H200" s="390">
        <v>1400</v>
      </c>
      <c r="I200" s="390">
        <f t="shared" si="2"/>
        <v>16800</v>
      </c>
      <c r="J200" s="390" t="s">
        <v>606</v>
      </c>
      <c r="K200" s="390">
        <v>1218.75</v>
      </c>
      <c r="L200" s="390">
        <v>1116.6666666666667</v>
      </c>
    </row>
    <row r="201" spans="1:12" x14ac:dyDescent="0.2">
      <c r="A201" s="412">
        <v>3</v>
      </c>
      <c r="B201" s="412">
        <v>6</v>
      </c>
      <c r="C201" s="400"/>
      <c r="D201" s="512" t="s">
        <v>9</v>
      </c>
      <c r="E201" s="422" t="s">
        <v>501</v>
      </c>
      <c r="F201" s="423">
        <v>1</v>
      </c>
      <c r="G201" s="423">
        <v>900</v>
      </c>
      <c r="H201" s="423">
        <v>1200</v>
      </c>
      <c r="I201" s="423">
        <f t="shared" si="2"/>
        <v>14400</v>
      </c>
      <c r="J201" s="423" t="s">
        <v>606</v>
      </c>
      <c r="K201" s="390"/>
      <c r="L201" s="390"/>
    </row>
    <row r="202" spans="1:12" x14ac:dyDescent="0.2">
      <c r="A202" s="412">
        <v>4</v>
      </c>
      <c r="B202" s="412">
        <v>7</v>
      </c>
      <c r="C202" s="400"/>
      <c r="D202" s="422" t="s">
        <v>10</v>
      </c>
      <c r="E202" s="422" t="s">
        <v>501</v>
      </c>
      <c r="F202" s="423">
        <v>1</v>
      </c>
      <c r="G202" s="423">
        <v>800</v>
      </c>
      <c r="H202" s="423">
        <v>0</v>
      </c>
      <c r="I202" s="423">
        <f t="shared" si="2"/>
        <v>0</v>
      </c>
      <c r="J202" s="423" t="s">
        <v>606</v>
      </c>
      <c r="K202" s="390"/>
      <c r="L202" s="390"/>
    </row>
    <row r="203" spans="1:12" x14ac:dyDescent="0.2">
      <c r="A203" s="412">
        <v>4</v>
      </c>
      <c r="B203" s="412">
        <v>7</v>
      </c>
      <c r="C203" s="400"/>
      <c r="D203" s="422" t="s">
        <v>10</v>
      </c>
      <c r="E203" s="422" t="s">
        <v>501</v>
      </c>
      <c r="F203" s="423">
        <v>1</v>
      </c>
      <c r="G203" s="423">
        <v>800</v>
      </c>
      <c r="H203" s="423">
        <v>0</v>
      </c>
      <c r="I203" s="423">
        <f t="shared" si="2"/>
        <v>0</v>
      </c>
      <c r="J203" s="423" t="s">
        <v>606</v>
      </c>
      <c r="K203" s="390"/>
      <c r="L203" s="390"/>
    </row>
    <row r="204" spans="1:12" x14ac:dyDescent="0.2">
      <c r="A204" s="412">
        <v>4</v>
      </c>
      <c r="B204" s="412">
        <v>7</v>
      </c>
      <c r="C204" s="400"/>
      <c r="D204" s="422" t="s">
        <v>10</v>
      </c>
      <c r="E204" s="422" t="s">
        <v>501</v>
      </c>
      <c r="F204" s="423">
        <v>1</v>
      </c>
      <c r="G204" s="423">
        <v>800</v>
      </c>
      <c r="H204" s="423">
        <v>0</v>
      </c>
      <c r="I204" s="423">
        <f t="shared" si="2"/>
        <v>0</v>
      </c>
      <c r="J204" s="423" t="s">
        <v>606</v>
      </c>
      <c r="K204" s="390"/>
      <c r="L204" s="390"/>
    </row>
    <row r="205" spans="1:12" x14ac:dyDescent="0.2">
      <c r="A205" s="413"/>
      <c r="B205" s="413"/>
      <c r="C205" s="394">
        <v>2</v>
      </c>
      <c r="D205" s="398" t="s">
        <v>50</v>
      </c>
      <c r="E205" s="513"/>
      <c r="F205" s="504">
        <f>SUBTOTAL(9,F206:F214)</f>
        <v>9</v>
      </c>
      <c r="G205" s="504">
        <f>SUBTOTAL(9,G206:G214)</f>
        <v>9100</v>
      </c>
      <c r="H205" s="504">
        <f>SUBTOTAL(9,H206:H214)</f>
        <v>8700</v>
      </c>
      <c r="I205" s="393">
        <f t="shared" si="2"/>
        <v>104400</v>
      </c>
      <c r="J205" s="393">
        <f>SUBTOTAL(9,J206:J214)</f>
        <v>0</v>
      </c>
      <c r="K205" s="390"/>
      <c r="L205" s="390"/>
    </row>
    <row r="206" spans="1:12" x14ac:dyDescent="0.2">
      <c r="A206" s="412">
        <v>2</v>
      </c>
      <c r="B206" s="412">
        <v>3</v>
      </c>
      <c r="C206" s="385"/>
      <c r="D206" s="505" t="s">
        <v>7</v>
      </c>
      <c r="E206" s="541" t="s">
        <v>309</v>
      </c>
      <c r="F206" s="545">
        <v>1</v>
      </c>
      <c r="G206" s="545">
        <v>1600</v>
      </c>
      <c r="H206" s="546">
        <v>2800</v>
      </c>
      <c r="I206" s="467">
        <f t="shared" si="2"/>
        <v>33600</v>
      </c>
      <c r="J206" s="390" t="s">
        <v>606</v>
      </c>
      <c r="K206" s="390">
        <v>2133.7491666666665</v>
      </c>
      <c r="L206" s="390">
        <v>1766.6666666666667</v>
      </c>
    </row>
    <row r="207" spans="1:12" x14ac:dyDescent="0.2">
      <c r="A207" s="412">
        <v>3</v>
      </c>
      <c r="B207" s="412">
        <v>5</v>
      </c>
      <c r="C207" s="385"/>
      <c r="D207" s="386" t="s">
        <v>8</v>
      </c>
      <c r="E207" s="508" t="s">
        <v>307</v>
      </c>
      <c r="F207" s="473">
        <v>1</v>
      </c>
      <c r="G207" s="473">
        <v>1000</v>
      </c>
      <c r="H207" s="473">
        <v>1200</v>
      </c>
      <c r="I207" s="390">
        <f t="shared" si="2"/>
        <v>14400</v>
      </c>
      <c r="J207" s="390" t="s">
        <v>606</v>
      </c>
      <c r="K207" s="390">
        <v>1235.6866666666667</v>
      </c>
      <c r="L207" s="390">
        <v>1000</v>
      </c>
    </row>
    <row r="208" spans="1:12" x14ac:dyDescent="0.2">
      <c r="A208" s="412">
        <v>3</v>
      </c>
      <c r="B208" s="412">
        <v>5</v>
      </c>
      <c r="C208" s="385"/>
      <c r="D208" s="386" t="s">
        <v>8</v>
      </c>
      <c r="E208" s="386" t="s">
        <v>306</v>
      </c>
      <c r="F208" s="390">
        <v>1</v>
      </c>
      <c r="G208" s="390">
        <v>1000</v>
      </c>
      <c r="H208" s="390">
        <v>1100</v>
      </c>
      <c r="I208" s="390">
        <f t="shared" si="2"/>
        <v>13200</v>
      </c>
      <c r="J208" s="390" t="s">
        <v>606</v>
      </c>
      <c r="K208" s="390">
        <v>1187.4983333333334</v>
      </c>
      <c r="L208" s="390">
        <v>954.54666666666662</v>
      </c>
    </row>
    <row r="209" spans="1:12" x14ac:dyDescent="0.2">
      <c r="A209" s="412">
        <v>3</v>
      </c>
      <c r="B209" s="412">
        <v>5</v>
      </c>
      <c r="C209" s="385"/>
      <c r="D209" s="422" t="s">
        <v>8</v>
      </c>
      <c r="E209" s="422" t="s">
        <v>501</v>
      </c>
      <c r="F209" s="423">
        <v>1</v>
      </c>
      <c r="G209" s="423">
        <v>1000</v>
      </c>
      <c r="H209" s="423">
        <v>1300</v>
      </c>
      <c r="I209" s="423">
        <f t="shared" ref="I209:I272" si="3">H209*12</f>
        <v>15600</v>
      </c>
      <c r="J209" s="423" t="s">
        <v>606</v>
      </c>
      <c r="K209" s="390"/>
      <c r="L209" s="390"/>
    </row>
    <row r="210" spans="1:12" x14ac:dyDescent="0.2">
      <c r="A210" s="412">
        <v>3</v>
      </c>
      <c r="B210" s="412">
        <v>5</v>
      </c>
      <c r="C210" s="385"/>
      <c r="D210" s="422" t="s">
        <v>8</v>
      </c>
      <c r="E210" s="422" t="s">
        <v>501</v>
      </c>
      <c r="F210" s="423">
        <v>1</v>
      </c>
      <c r="G210" s="423">
        <v>1000</v>
      </c>
      <c r="H210" s="423">
        <v>1300</v>
      </c>
      <c r="I210" s="423">
        <f t="shared" si="3"/>
        <v>15600</v>
      </c>
      <c r="J210" s="423" t="s">
        <v>606</v>
      </c>
      <c r="K210" s="390"/>
      <c r="L210" s="390"/>
    </row>
    <row r="211" spans="1:12" x14ac:dyDescent="0.2">
      <c r="A211" s="412">
        <v>3</v>
      </c>
      <c r="B211" s="412">
        <v>6</v>
      </c>
      <c r="C211" s="385"/>
      <c r="D211" s="386" t="s">
        <v>9</v>
      </c>
      <c r="E211" s="386" t="s">
        <v>305</v>
      </c>
      <c r="F211" s="390">
        <v>1</v>
      </c>
      <c r="G211" s="390">
        <v>900</v>
      </c>
      <c r="H211" s="390">
        <v>1000</v>
      </c>
      <c r="I211" s="390">
        <f t="shared" si="3"/>
        <v>12000</v>
      </c>
      <c r="J211" s="390" t="s">
        <v>606</v>
      </c>
      <c r="K211" s="390">
        <v>1089.5833333333333</v>
      </c>
      <c r="L211" s="390">
        <v>900</v>
      </c>
    </row>
    <row r="212" spans="1:12" x14ac:dyDescent="0.2">
      <c r="A212" s="412">
        <v>3</v>
      </c>
      <c r="B212" s="412">
        <v>6</v>
      </c>
      <c r="C212" s="385"/>
      <c r="D212" s="422" t="s">
        <v>9</v>
      </c>
      <c r="E212" s="422" t="s">
        <v>501</v>
      </c>
      <c r="F212" s="423">
        <v>1</v>
      </c>
      <c r="G212" s="423">
        <v>900</v>
      </c>
      <c r="H212" s="423">
        <v>0</v>
      </c>
      <c r="I212" s="423">
        <f t="shared" si="3"/>
        <v>0</v>
      </c>
      <c r="J212" s="423" t="s">
        <v>606</v>
      </c>
      <c r="K212" s="390"/>
      <c r="L212" s="390"/>
    </row>
    <row r="213" spans="1:12" x14ac:dyDescent="0.2">
      <c r="A213" s="412">
        <v>3</v>
      </c>
      <c r="B213" s="412">
        <v>6</v>
      </c>
      <c r="C213" s="385"/>
      <c r="D213" s="422" t="s">
        <v>9</v>
      </c>
      <c r="E213" s="422" t="s">
        <v>501</v>
      </c>
      <c r="F213" s="423">
        <v>1</v>
      </c>
      <c r="G213" s="423">
        <v>900</v>
      </c>
      <c r="H213" s="423">
        <v>0</v>
      </c>
      <c r="I213" s="423">
        <f t="shared" si="3"/>
        <v>0</v>
      </c>
      <c r="J213" s="423" t="s">
        <v>606</v>
      </c>
      <c r="K213" s="390"/>
      <c r="L213" s="390"/>
    </row>
    <row r="214" spans="1:12" x14ac:dyDescent="0.2">
      <c r="A214" s="412">
        <v>4</v>
      </c>
      <c r="B214" s="412">
        <v>7</v>
      </c>
      <c r="C214" s="385"/>
      <c r="D214" s="422" t="s">
        <v>10</v>
      </c>
      <c r="E214" s="422" t="s">
        <v>501</v>
      </c>
      <c r="F214" s="423">
        <v>1</v>
      </c>
      <c r="G214" s="423">
        <v>800</v>
      </c>
      <c r="H214" s="423">
        <v>0</v>
      </c>
      <c r="I214" s="423">
        <f t="shared" si="3"/>
        <v>0</v>
      </c>
      <c r="J214" s="423" t="s">
        <v>606</v>
      </c>
      <c r="K214" s="390"/>
      <c r="L214" s="390"/>
    </row>
    <row r="215" spans="1:12" ht="25.5" x14ac:dyDescent="0.2">
      <c r="A215" s="413"/>
      <c r="B215" s="413"/>
      <c r="C215" s="394">
        <v>3</v>
      </c>
      <c r="D215" s="398" t="s">
        <v>51</v>
      </c>
      <c r="E215" s="513"/>
      <c r="F215" s="504">
        <f>SUBTOTAL(9,F216:F226)</f>
        <v>11</v>
      </c>
      <c r="G215" s="504">
        <f>SUBTOTAL(9,G216:G226)</f>
        <v>10600</v>
      </c>
      <c r="H215" s="504">
        <f>SUBTOTAL(9,H216:H226)</f>
        <v>12900</v>
      </c>
      <c r="I215" s="393">
        <f t="shared" si="3"/>
        <v>154800</v>
      </c>
      <c r="J215" s="390"/>
      <c r="K215" s="390"/>
      <c r="L215" s="390"/>
    </row>
    <row r="216" spans="1:12" x14ac:dyDescent="0.2">
      <c r="A216" s="412">
        <v>2</v>
      </c>
      <c r="B216" s="412">
        <v>3</v>
      </c>
      <c r="C216" s="385"/>
      <c r="D216" s="505" t="s">
        <v>7</v>
      </c>
      <c r="E216" s="541" t="s">
        <v>304</v>
      </c>
      <c r="F216" s="545">
        <v>1</v>
      </c>
      <c r="G216" s="545">
        <v>1600</v>
      </c>
      <c r="H216" s="546">
        <v>2800</v>
      </c>
      <c r="I216" s="467">
        <f t="shared" si="3"/>
        <v>33600</v>
      </c>
      <c r="J216" s="390" t="s">
        <v>606</v>
      </c>
      <c r="K216" s="390">
        <v>2218.75</v>
      </c>
      <c r="L216" s="390">
        <v>2150</v>
      </c>
    </row>
    <row r="217" spans="1:12" x14ac:dyDescent="0.2">
      <c r="A217" s="412">
        <v>3</v>
      </c>
      <c r="B217" s="412">
        <v>5</v>
      </c>
      <c r="C217" s="385"/>
      <c r="D217" s="386" t="s">
        <v>8</v>
      </c>
      <c r="E217" s="508" t="s">
        <v>302</v>
      </c>
      <c r="F217" s="473">
        <v>1</v>
      </c>
      <c r="G217" s="473">
        <v>1000</v>
      </c>
      <c r="H217" s="473">
        <v>1600</v>
      </c>
      <c r="I217" s="390">
        <f t="shared" si="3"/>
        <v>19200</v>
      </c>
      <c r="J217" s="390" t="s">
        <v>606</v>
      </c>
      <c r="K217" s="390">
        <v>1419.6558333333332</v>
      </c>
      <c r="L217" s="390">
        <v>1250</v>
      </c>
    </row>
    <row r="218" spans="1:12" x14ac:dyDescent="0.2">
      <c r="A218" s="412">
        <v>3</v>
      </c>
      <c r="B218" s="412">
        <v>5</v>
      </c>
      <c r="C218" s="385"/>
      <c r="D218" s="386" t="s">
        <v>8</v>
      </c>
      <c r="E218" s="386" t="s">
        <v>301</v>
      </c>
      <c r="F218" s="390">
        <v>1</v>
      </c>
      <c r="G218" s="390">
        <v>1000</v>
      </c>
      <c r="H218" s="390">
        <v>1100</v>
      </c>
      <c r="I218" s="390">
        <f t="shared" si="3"/>
        <v>13200</v>
      </c>
      <c r="J218" s="390" t="s">
        <v>606</v>
      </c>
      <c r="K218" s="390">
        <v>1177.0816666666667</v>
      </c>
      <c r="L218" s="390">
        <v>999.99666666666656</v>
      </c>
    </row>
    <row r="219" spans="1:12" x14ac:dyDescent="0.2">
      <c r="A219" s="412">
        <v>3</v>
      </c>
      <c r="B219" s="412">
        <v>5</v>
      </c>
      <c r="C219" s="385"/>
      <c r="D219" s="386" t="s">
        <v>8</v>
      </c>
      <c r="E219" s="386" t="s">
        <v>300</v>
      </c>
      <c r="F219" s="390">
        <v>1</v>
      </c>
      <c r="G219" s="390">
        <v>1000</v>
      </c>
      <c r="H219" s="390">
        <v>1300</v>
      </c>
      <c r="I219" s="390">
        <f t="shared" si="3"/>
        <v>15600</v>
      </c>
      <c r="J219" s="390" t="s">
        <v>606</v>
      </c>
      <c r="K219" s="390">
        <v>1334.5833333333333</v>
      </c>
      <c r="L219" s="390">
        <v>1150</v>
      </c>
    </row>
    <row r="220" spans="1:12" x14ac:dyDescent="0.2">
      <c r="A220" s="412">
        <v>3</v>
      </c>
      <c r="B220" s="412">
        <v>5</v>
      </c>
      <c r="C220" s="385"/>
      <c r="D220" s="386" t="s">
        <v>8</v>
      </c>
      <c r="E220" s="386" t="s">
        <v>299</v>
      </c>
      <c r="F220" s="390">
        <v>1</v>
      </c>
      <c r="G220" s="390">
        <v>1000</v>
      </c>
      <c r="H220" s="390">
        <v>1600</v>
      </c>
      <c r="I220" s="390">
        <f t="shared" si="3"/>
        <v>19200</v>
      </c>
      <c r="J220" s="390" t="s">
        <v>606</v>
      </c>
      <c r="K220" s="390">
        <v>1424.3558333333333</v>
      </c>
      <c r="L220" s="390">
        <v>1250</v>
      </c>
    </row>
    <row r="221" spans="1:12" x14ac:dyDescent="0.2">
      <c r="A221" s="412">
        <v>3</v>
      </c>
      <c r="B221" s="412">
        <v>6</v>
      </c>
      <c r="C221" s="385"/>
      <c r="D221" s="386" t="s">
        <v>9</v>
      </c>
      <c r="E221" s="386" t="s">
        <v>298</v>
      </c>
      <c r="F221" s="390">
        <v>1</v>
      </c>
      <c r="G221" s="390">
        <v>900</v>
      </c>
      <c r="H221" s="390">
        <v>1200</v>
      </c>
      <c r="I221" s="390">
        <f t="shared" si="3"/>
        <v>14400</v>
      </c>
      <c r="J221" s="390" t="s">
        <v>606</v>
      </c>
      <c r="K221" s="390">
        <v>1135.4166666666667</v>
      </c>
      <c r="L221" s="390">
        <v>1050</v>
      </c>
    </row>
    <row r="222" spans="1:12" x14ac:dyDescent="0.2">
      <c r="A222" s="412">
        <v>3</v>
      </c>
      <c r="B222" s="412">
        <v>6</v>
      </c>
      <c r="C222" s="385"/>
      <c r="D222" s="421" t="s">
        <v>744</v>
      </c>
      <c r="E222" s="421" t="s">
        <v>296</v>
      </c>
      <c r="F222" s="418">
        <v>1</v>
      </c>
      <c r="G222" s="418">
        <v>900</v>
      </c>
      <c r="H222" s="418">
        <v>1400</v>
      </c>
      <c r="I222" s="418">
        <f t="shared" si="3"/>
        <v>16800</v>
      </c>
      <c r="J222" s="418" t="s">
        <v>606</v>
      </c>
      <c r="K222" s="390"/>
      <c r="L222" s="390"/>
    </row>
    <row r="223" spans="1:12" x14ac:dyDescent="0.2">
      <c r="A223" s="412">
        <v>4</v>
      </c>
      <c r="B223" s="412">
        <v>7</v>
      </c>
      <c r="C223" s="385"/>
      <c r="D223" s="509" t="s">
        <v>10</v>
      </c>
      <c r="E223" s="386" t="s">
        <v>297</v>
      </c>
      <c r="F223" s="390">
        <v>1</v>
      </c>
      <c r="G223" s="390">
        <v>800</v>
      </c>
      <c r="H223" s="390">
        <v>1000</v>
      </c>
      <c r="I223" s="390">
        <f t="shared" si="3"/>
        <v>12000</v>
      </c>
      <c r="J223" s="390" t="s">
        <v>606</v>
      </c>
      <c r="K223" s="390">
        <v>1064.5833333333333</v>
      </c>
      <c r="L223" s="390">
        <v>883.33333333333337</v>
      </c>
    </row>
    <row r="224" spans="1:12" x14ac:dyDescent="0.2">
      <c r="A224" s="412">
        <v>4</v>
      </c>
      <c r="B224" s="412">
        <v>7</v>
      </c>
      <c r="C224" s="479"/>
      <c r="D224" s="551" t="s">
        <v>10</v>
      </c>
      <c r="E224" s="511" t="s">
        <v>501</v>
      </c>
      <c r="F224" s="390">
        <v>1</v>
      </c>
      <c r="G224" s="390">
        <v>800</v>
      </c>
      <c r="H224" s="390">
        <v>0</v>
      </c>
      <c r="I224" s="390">
        <f t="shared" si="3"/>
        <v>0</v>
      </c>
      <c r="J224" s="390" t="s">
        <v>606</v>
      </c>
      <c r="K224" s="390">
        <v>1077.0816666666667</v>
      </c>
      <c r="L224" s="390">
        <v>950</v>
      </c>
    </row>
    <row r="225" spans="1:12" x14ac:dyDescent="0.2">
      <c r="A225" s="412">
        <v>4</v>
      </c>
      <c r="B225" s="412">
        <v>7</v>
      </c>
      <c r="C225" s="385"/>
      <c r="D225" s="508" t="s">
        <v>10</v>
      </c>
      <c r="E225" s="386" t="s">
        <v>295</v>
      </c>
      <c r="F225" s="390">
        <v>1</v>
      </c>
      <c r="G225" s="390">
        <v>800</v>
      </c>
      <c r="H225" s="390">
        <v>900</v>
      </c>
      <c r="I225" s="390">
        <f t="shared" si="3"/>
        <v>10800</v>
      </c>
      <c r="J225" s="390" t="s">
        <v>606</v>
      </c>
      <c r="K225" s="390">
        <v>970.83249999999998</v>
      </c>
      <c r="L225" s="390">
        <v>800</v>
      </c>
    </row>
    <row r="226" spans="1:12" x14ac:dyDescent="0.2">
      <c r="A226" s="412">
        <v>4</v>
      </c>
      <c r="B226" s="412">
        <v>7</v>
      </c>
      <c r="C226" s="385"/>
      <c r="D226" s="421" t="s">
        <v>10</v>
      </c>
      <c r="E226" s="421" t="s">
        <v>501</v>
      </c>
      <c r="F226" s="418">
        <v>1</v>
      </c>
      <c r="G226" s="418">
        <v>800</v>
      </c>
      <c r="H226" s="418">
        <v>0</v>
      </c>
      <c r="I226" s="418">
        <f t="shared" si="3"/>
        <v>0</v>
      </c>
      <c r="J226" s="418" t="s">
        <v>606</v>
      </c>
      <c r="K226" s="390"/>
      <c r="L226" s="390"/>
    </row>
    <row r="227" spans="1:12" x14ac:dyDescent="0.2">
      <c r="A227" s="413"/>
      <c r="B227" s="413"/>
      <c r="C227" s="394">
        <v>4</v>
      </c>
      <c r="D227" s="398" t="s">
        <v>52</v>
      </c>
      <c r="E227" s="398"/>
      <c r="F227" s="393">
        <f>SUBTOTAL(9,F228:F238)</f>
        <v>11</v>
      </c>
      <c r="G227" s="393">
        <f>SUBTOTAL(9,G228:G238)</f>
        <v>11000</v>
      </c>
      <c r="H227" s="393">
        <f>SUBTOTAL(9,H228:H238)</f>
        <v>15200</v>
      </c>
      <c r="I227" s="393">
        <f t="shared" si="3"/>
        <v>182400</v>
      </c>
      <c r="J227" s="390"/>
      <c r="K227" s="390"/>
      <c r="L227" s="390"/>
    </row>
    <row r="228" spans="1:12" x14ac:dyDescent="0.2">
      <c r="A228" s="412">
        <v>2</v>
      </c>
      <c r="B228" s="412">
        <v>3</v>
      </c>
      <c r="C228" s="385"/>
      <c r="D228" s="386" t="s">
        <v>7</v>
      </c>
      <c r="E228" s="386" t="s">
        <v>294</v>
      </c>
      <c r="F228" s="390">
        <v>1</v>
      </c>
      <c r="G228" s="390">
        <v>1600</v>
      </c>
      <c r="H228" s="390">
        <v>3500</v>
      </c>
      <c r="I228" s="390">
        <f t="shared" si="3"/>
        <v>42000</v>
      </c>
      <c r="J228" s="390" t="s">
        <v>606</v>
      </c>
      <c r="K228" s="390">
        <v>3488.8866666666668</v>
      </c>
      <c r="L228" s="390">
        <v>3227.5</v>
      </c>
    </row>
    <row r="229" spans="1:12" x14ac:dyDescent="0.2">
      <c r="A229" s="412">
        <v>3</v>
      </c>
      <c r="B229" s="412">
        <v>5</v>
      </c>
      <c r="C229" s="385"/>
      <c r="D229" s="386" t="s">
        <v>8</v>
      </c>
      <c r="E229" s="386" t="s">
        <v>292</v>
      </c>
      <c r="F229" s="390">
        <v>1</v>
      </c>
      <c r="G229" s="390">
        <v>1000</v>
      </c>
      <c r="H229" s="390">
        <v>1300</v>
      </c>
      <c r="I229" s="390">
        <f t="shared" si="3"/>
        <v>15600</v>
      </c>
      <c r="J229" s="390" t="s">
        <v>606</v>
      </c>
      <c r="K229" s="390">
        <v>1551.155</v>
      </c>
      <c r="L229" s="390">
        <v>1302.8566666666666</v>
      </c>
    </row>
    <row r="230" spans="1:12" x14ac:dyDescent="0.2">
      <c r="A230" s="412">
        <v>3</v>
      </c>
      <c r="B230" s="412">
        <v>5</v>
      </c>
      <c r="C230" s="385"/>
      <c r="D230" s="386" t="s">
        <v>8</v>
      </c>
      <c r="E230" s="386" t="s">
        <v>291</v>
      </c>
      <c r="F230" s="390">
        <v>1</v>
      </c>
      <c r="G230" s="390">
        <v>1000</v>
      </c>
      <c r="H230" s="390">
        <v>1200</v>
      </c>
      <c r="I230" s="390">
        <f t="shared" si="3"/>
        <v>14400</v>
      </c>
      <c r="J230" s="390" t="s">
        <v>606</v>
      </c>
      <c r="K230" s="390">
        <v>1250</v>
      </c>
      <c r="L230" s="390">
        <v>1033.3333333333333</v>
      </c>
    </row>
    <row r="231" spans="1:12" x14ac:dyDescent="0.2">
      <c r="A231" s="412">
        <v>3</v>
      </c>
      <c r="B231" s="412">
        <v>5</v>
      </c>
      <c r="C231" s="385"/>
      <c r="D231" s="386" t="s">
        <v>8</v>
      </c>
      <c r="E231" s="386" t="s">
        <v>290</v>
      </c>
      <c r="F231" s="390">
        <v>1</v>
      </c>
      <c r="G231" s="390">
        <v>1000</v>
      </c>
      <c r="H231" s="390">
        <v>1200</v>
      </c>
      <c r="I231" s="390">
        <f t="shared" si="3"/>
        <v>14400</v>
      </c>
      <c r="J231" s="390" t="s">
        <v>606</v>
      </c>
      <c r="K231" s="390">
        <v>1342.0833333333333</v>
      </c>
      <c r="L231" s="390">
        <v>1075</v>
      </c>
    </row>
    <row r="232" spans="1:12" x14ac:dyDescent="0.2">
      <c r="A232" s="412">
        <v>3</v>
      </c>
      <c r="B232" s="412">
        <v>5</v>
      </c>
      <c r="C232" s="385"/>
      <c r="D232" s="386" t="s">
        <v>8</v>
      </c>
      <c r="E232" s="386" t="s">
        <v>289</v>
      </c>
      <c r="F232" s="390">
        <v>1</v>
      </c>
      <c r="G232" s="390">
        <v>1000</v>
      </c>
      <c r="H232" s="390">
        <v>1200</v>
      </c>
      <c r="I232" s="390">
        <f t="shared" si="3"/>
        <v>14400</v>
      </c>
      <c r="J232" s="390" t="s">
        <v>606</v>
      </c>
      <c r="K232" s="390">
        <v>1315.4166666666667</v>
      </c>
      <c r="L232" s="390">
        <v>1033.3333333333333</v>
      </c>
    </row>
    <row r="233" spans="1:12" x14ac:dyDescent="0.2">
      <c r="A233" s="412">
        <v>3</v>
      </c>
      <c r="B233" s="412">
        <v>5</v>
      </c>
      <c r="C233" s="385"/>
      <c r="D233" s="386" t="s">
        <v>8</v>
      </c>
      <c r="E233" s="386" t="s">
        <v>796</v>
      </c>
      <c r="F233" s="390">
        <v>1</v>
      </c>
      <c r="G233" s="390">
        <v>1000</v>
      </c>
      <c r="H233" s="390">
        <v>1200</v>
      </c>
      <c r="I233" s="390">
        <f t="shared" si="3"/>
        <v>14400</v>
      </c>
      <c r="J233" s="390" t="s">
        <v>606</v>
      </c>
      <c r="K233" s="390">
        <v>385.41666666666669</v>
      </c>
      <c r="L233" s="390">
        <v>1000</v>
      </c>
    </row>
    <row r="234" spans="1:12" x14ac:dyDescent="0.2">
      <c r="A234" s="412">
        <v>3</v>
      </c>
      <c r="B234" s="412">
        <v>5</v>
      </c>
      <c r="C234" s="385"/>
      <c r="D234" s="386" t="s">
        <v>8</v>
      </c>
      <c r="E234" s="386" t="s">
        <v>286</v>
      </c>
      <c r="F234" s="390">
        <v>1</v>
      </c>
      <c r="G234" s="390">
        <v>1000</v>
      </c>
      <c r="H234" s="390">
        <v>1200</v>
      </c>
      <c r="I234" s="390">
        <f t="shared" si="3"/>
        <v>14400</v>
      </c>
      <c r="J234" s="390" t="s">
        <v>606</v>
      </c>
      <c r="K234" s="390">
        <v>1173.115</v>
      </c>
      <c r="L234" s="390">
        <v>1000</v>
      </c>
    </row>
    <row r="235" spans="1:12" x14ac:dyDescent="0.2">
      <c r="A235" s="412">
        <v>3</v>
      </c>
      <c r="B235" s="412">
        <v>6</v>
      </c>
      <c r="C235" s="385"/>
      <c r="D235" s="386" t="s">
        <v>9</v>
      </c>
      <c r="E235" s="386" t="s">
        <v>285</v>
      </c>
      <c r="F235" s="390">
        <v>1</v>
      </c>
      <c r="G235" s="390">
        <v>900</v>
      </c>
      <c r="H235" s="390">
        <v>1200</v>
      </c>
      <c r="I235" s="390">
        <f t="shared" si="3"/>
        <v>14400</v>
      </c>
      <c r="J235" s="390" t="s">
        <v>606</v>
      </c>
      <c r="K235" s="390">
        <v>1265.8333333333333</v>
      </c>
      <c r="L235" s="390">
        <v>1100</v>
      </c>
    </row>
    <row r="236" spans="1:12" x14ac:dyDescent="0.2">
      <c r="A236" s="412">
        <v>3</v>
      </c>
      <c r="B236" s="412">
        <v>6</v>
      </c>
      <c r="C236" s="385"/>
      <c r="D236" s="386" t="s">
        <v>9</v>
      </c>
      <c r="E236" s="386" t="s">
        <v>284</v>
      </c>
      <c r="F236" s="390">
        <v>1</v>
      </c>
      <c r="G236" s="390">
        <v>900</v>
      </c>
      <c r="H236" s="390">
        <v>1200</v>
      </c>
      <c r="I236" s="390">
        <f t="shared" si="3"/>
        <v>14400</v>
      </c>
      <c r="J236" s="390" t="s">
        <v>606</v>
      </c>
      <c r="K236" s="390">
        <v>512.5</v>
      </c>
      <c r="L236" s="390">
        <v>966.66666666666663</v>
      </c>
    </row>
    <row r="237" spans="1:12" x14ac:dyDescent="0.2">
      <c r="A237" s="412">
        <v>4</v>
      </c>
      <c r="B237" s="412">
        <v>7</v>
      </c>
      <c r="C237" s="385"/>
      <c r="D237" s="386" t="s">
        <v>10</v>
      </c>
      <c r="E237" s="386" t="s">
        <v>283</v>
      </c>
      <c r="F237" s="390">
        <v>1</v>
      </c>
      <c r="G237" s="390">
        <v>800</v>
      </c>
      <c r="H237" s="390">
        <v>1000</v>
      </c>
      <c r="I237" s="390">
        <v>900</v>
      </c>
      <c r="J237" s="390" t="s">
        <v>606</v>
      </c>
      <c r="K237" s="390">
        <v>981.24916666666684</v>
      </c>
      <c r="L237" s="390">
        <v>800</v>
      </c>
    </row>
    <row r="238" spans="1:12" x14ac:dyDescent="0.2">
      <c r="A238" s="412">
        <v>4</v>
      </c>
      <c r="B238" s="412">
        <v>7</v>
      </c>
      <c r="C238" s="385"/>
      <c r="D238" s="386" t="s">
        <v>10</v>
      </c>
      <c r="E238" s="386" t="s">
        <v>282</v>
      </c>
      <c r="F238" s="390">
        <v>1</v>
      </c>
      <c r="G238" s="390">
        <v>800</v>
      </c>
      <c r="H238" s="390">
        <v>1000</v>
      </c>
      <c r="I238" s="390">
        <v>1000</v>
      </c>
      <c r="J238" s="390" t="s">
        <v>606</v>
      </c>
      <c r="K238" s="390">
        <v>920.84833333333336</v>
      </c>
      <c r="L238" s="390">
        <v>833.33333333333337</v>
      </c>
    </row>
    <row r="239" spans="1:12" ht="31.5" customHeight="1" x14ac:dyDescent="0.2">
      <c r="A239" s="410"/>
      <c r="B239" s="410"/>
      <c r="C239" s="411" t="s">
        <v>57</v>
      </c>
      <c r="D239" s="410" t="s">
        <v>54</v>
      </c>
      <c r="E239" s="410"/>
      <c r="F239" s="410">
        <f>F240+F241+F242+F249+F254</f>
        <v>17</v>
      </c>
      <c r="G239" s="410">
        <f>G240+G241+G242+G249+G254</f>
        <v>20100</v>
      </c>
      <c r="H239" s="410">
        <f>H240+H241+H242+H249+H254</f>
        <v>31750</v>
      </c>
      <c r="I239" s="410">
        <f t="shared" si="3"/>
        <v>381000</v>
      </c>
      <c r="J239" s="410"/>
      <c r="K239" s="390"/>
      <c r="L239" s="390"/>
    </row>
    <row r="240" spans="1:12" x14ac:dyDescent="0.2">
      <c r="A240" s="412">
        <v>1</v>
      </c>
      <c r="B240" s="412">
        <v>1</v>
      </c>
      <c r="C240" s="385"/>
      <c r="D240" s="386" t="s">
        <v>4</v>
      </c>
      <c r="E240" s="386" t="s">
        <v>281</v>
      </c>
      <c r="F240" s="390">
        <v>1</v>
      </c>
      <c r="G240" s="390">
        <v>2150</v>
      </c>
      <c r="H240" s="390">
        <v>4400</v>
      </c>
      <c r="I240" s="390">
        <f t="shared" si="3"/>
        <v>52800</v>
      </c>
      <c r="J240" s="390" t="s">
        <v>606</v>
      </c>
      <c r="K240" s="390">
        <v>4562.5</v>
      </c>
      <c r="L240" s="390">
        <v>4300</v>
      </c>
    </row>
    <row r="241" spans="1:12" x14ac:dyDescent="0.2">
      <c r="A241" s="412">
        <v>2</v>
      </c>
      <c r="B241" s="412">
        <v>2</v>
      </c>
      <c r="C241" s="400"/>
      <c r="D241" s="401" t="s">
        <v>5</v>
      </c>
      <c r="E241" s="401" t="s">
        <v>690</v>
      </c>
      <c r="F241" s="402">
        <v>1</v>
      </c>
      <c r="G241" s="402">
        <v>1850</v>
      </c>
      <c r="H241" s="402">
        <v>4000</v>
      </c>
      <c r="I241" s="402">
        <f t="shared" si="3"/>
        <v>48000</v>
      </c>
      <c r="J241" s="390" t="s">
        <v>606</v>
      </c>
      <c r="K241" s="390">
        <v>3948.001666666667</v>
      </c>
      <c r="L241" s="390">
        <v>3747.6200000000003</v>
      </c>
    </row>
    <row r="242" spans="1:12" ht="25.5" x14ac:dyDescent="0.2">
      <c r="A242" s="413"/>
      <c r="B242" s="413"/>
      <c r="C242" s="394">
        <v>1</v>
      </c>
      <c r="D242" s="398" t="s">
        <v>55</v>
      </c>
      <c r="E242" s="398"/>
      <c r="F242" s="393">
        <f>SUM(F243:F248)</f>
        <v>6</v>
      </c>
      <c r="G242" s="393">
        <f>SUM(G243:G248)</f>
        <v>6200</v>
      </c>
      <c r="H242" s="393">
        <f>SUM(H243:H248)</f>
        <v>8550</v>
      </c>
      <c r="I242" s="393">
        <f t="shared" si="3"/>
        <v>102600</v>
      </c>
      <c r="J242" s="390"/>
      <c r="K242" s="390"/>
      <c r="L242" s="390"/>
    </row>
    <row r="243" spans="1:12" x14ac:dyDescent="0.2">
      <c r="A243" s="412">
        <v>2</v>
      </c>
      <c r="B243" s="412">
        <v>3</v>
      </c>
      <c r="C243" s="385"/>
      <c r="D243" s="386" t="s">
        <v>7</v>
      </c>
      <c r="E243" s="386" t="s">
        <v>687</v>
      </c>
      <c r="F243" s="390">
        <v>1</v>
      </c>
      <c r="G243" s="390">
        <v>1600</v>
      </c>
      <c r="H243" s="390">
        <v>2800</v>
      </c>
      <c r="I243" s="390">
        <f t="shared" si="3"/>
        <v>33600</v>
      </c>
      <c r="J243" s="390" t="s">
        <v>606</v>
      </c>
      <c r="K243" s="390">
        <v>2000.7033333333336</v>
      </c>
      <c r="L243" s="390">
        <v>2100</v>
      </c>
    </row>
    <row r="244" spans="1:12" x14ac:dyDescent="0.2">
      <c r="A244" s="412">
        <v>3</v>
      </c>
      <c r="B244" s="412">
        <v>5</v>
      </c>
      <c r="C244" s="385"/>
      <c r="D244" s="386" t="s">
        <v>8</v>
      </c>
      <c r="E244" s="386" t="s">
        <v>274</v>
      </c>
      <c r="F244" s="390">
        <v>1</v>
      </c>
      <c r="G244" s="390">
        <v>1000</v>
      </c>
      <c r="H244" s="390">
        <v>1600</v>
      </c>
      <c r="I244" s="390">
        <f t="shared" si="3"/>
        <v>19200</v>
      </c>
      <c r="J244" s="390" t="s">
        <v>606</v>
      </c>
      <c r="K244" s="390">
        <v>1543.7491666666665</v>
      </c>
      <c r="L244" s="390">
        <v>1400</v>
      </c>
    </row>
    <row r="245" spans="1:12" x14ac:dyDescent="0.2">
      <c r="A245" s="412">
        <v>3</v>
      </c>
      <c r="B245" s="412">
        <v>5</v>
      </c>
      <c r="C245" s="385"/>
      <c r="D245" s="421" t="s">
        <v>8</v>
      </c>
      <c r="E245" s="421" t="s">
        <v>275</v>
      </c>
      <c r="F245" s="418">
        <v>1</v>
      </c>
      <c r="G245" s="418">
        <v>1000</v>
      </c>
      <c r="H245" s="418">
        <v>1600</v>
      </c>
      <c r="I245" s="418">
        <f t="shared" si="3"/>
        <v>19200</v>
      </c>
      <c r="J245" s="418" t="s">
        <v>606</v>
      </c>
      <c r="K245" s="390"/>
      <c r="L245" s="390"/>
    </row>
    <row r="246" spans="1:12" x14ac:dyDescent="0.2">
      <c r="A246" s="412">
        <v>3</v>
      </c>
      <c r="B246" s="412">
        <v>6</v>
      </c>
      <c r="C246" s="385"/>
      <c r="D246" s="386" t="s">
        <v>9</v>
      </c>
      <c r="E246" s="386" t="s">
        <v>501</v>
      </c>
      <c r="F246" s="390">
        <v>1</v>
      </c>
      <c r="G246" s="390">
        <v>900</v>
      </c>
      <c r="H246" s="390">
        <v>0</v>
      </c>
      <c r="I246" s="390">
        <f t="shared" si="3"/>
        <v>0</v>
      </c>
      <c r="J246" s="390" t="s">
        <v>606</v>
      </c>
      <c r="K246" s="390">
        <v>1158.3333333333333</v>
      </c>
      <c r="L246" s="390">
        <v>900</v>
      </c>
    </row>
    <row r="247" spans="1:12" x14ac:dyDescent="0.2">
      <c r="A247" s="412">
        <v>3</v>
      </c>
      <c r="B247" s="412">
        <v>6</v>
      </c>
      <c r="C247" s="385"/>
      <c r="D247" s="386" t="s">
        <v>9</v>
      </c>
      <c r="E247" s="386" t="s">
        <v>273</v>
      </c>
      <c r="F247" s="390">
        <v>1</v>
      </c>
      <c r="G247" s="390">
        <v>900</v>
      </c>
      <c r="H247" s="390">
        <v>1400</v>
      </c>
      <c r="I247" s="390">
        <f t="shared" si="3"/>
        <v>16800</v>
      </c>
      <c r="J247" s="390" t="s">
        <v>606</v>
      </c>
      <c r="K247" s="390">
        <v>1100</v>
      </c>
      <c r="L247" s="390">
        <v>799.99666666666656</v>
      </c>
    </row>
    <row r="248" spans="1:12" x14ac:dyDescent="0.2">
      <c r="A248" s="412">
        <v>4</v>
      </c>
      <c r="B248" s="412">
        <v>7</v>
      </c>
      <c r="C248" s="385"/>
      <c r="D248" s="386" t="s">
        <v>10</v>
      </c>
      <c r="E248" s="386" t="s">
        <v>278</v>
      </c>
      <c r="F248" s="390">
        <v>1</v>
      </c>
      <c r="G248" s="390">
        <v>800</v>
      </c>
      <c r="H248" s="390">
        <v>1150</v>
      </c>
      <c r="I248" s="390">
        <f t="shared" si="3"/>
        <v>13800</v>
      </c>
      <c r="J248" s="390" t="s">
        <v>606</v>
      </c>
      <c r="K248" s="390">
        <v>1214.2857142857142</v>
      </c>
      <c r="L248" s="390">
        <v>965</v>
      </c>
    </row>
    <row r="249" spans="1:12" ht="25.5" x14ac:dyDescent="0.2">
      <c r="A249" s="413"/>
      <c r="B249" s="413"/>
      <c r="C249" s="394">
        <v>2</v>
      </c>
      <c r="D249" s="398" t="s">
        <v>56</v>
      </c>
      <c r="E249" s="398"/>
      <c r="F249" s="393">
        <f>SUM(F250:F253)</f>
        <v>4</v>
      </c>
      <c r="G249" s="393">
        <f>SUM(G250:G253)</f>
        <v>4300</v>
      </c>
      <c r="H249" s="393">
        <f>SUM(H250:H253)</f>
        <v>6600</v>
      </c>
      <c r="I249" s="393">
        <f t="shared" si="3"/>
        <v>79200</v>
      </c>
      <c r="J249" s="390"/>
      <c r="K249" s="390"/>
      <c r="L249" s="390"/>
    </row>
    <row r="250" spans="1:12" x14ac:dyDescent="0.2">
      <c r="A250" s="412">
        <v>2</v>
      </c>
      <c r="B250" s="412">
        <v>3</v>
      </c>
      <c r="C250" s="456"/>
      <c r="D250" s="453" t="s">
        <v>7</v>
      </c>
      <c r="E250" s="453" t="s">
        <v>501</v>
      </c>
      <c r="F250" s="450">
        <v>1</v>
      </c>
      <c r="G250" s="450">
        <v>1600</v>
      </c>
      <c r="H250" s="450">
        <v>3200</v>
      </c>
      <c r="I250" s="450">
        <f t="shared" si="3"/>
        <v>38400</v>
      </c>
      <c r="J250" s="450" t="s">
        <v>606</v>
      </c>
      <c r="K250" s="390"/>
      <c r="L250" s="390"/>
    </row>
    <row r="251" spans="1:12" x14ac:dyDescent="0.2">
      <c r="A251" s="412">
        <v>3</v>
      </c>
      <c r="B251" s="412">
        <v>5</v>
      </c>
      <c r="C251" s="456"/>
      <c r="D251" s="453" t="s">
        <v>8</v>
      </c>
      <c r="E251" s="453" t="s">
        <v>501</v>
      </c>
      <c r="F251" s="450">
        <v>1</v>
      </c>
      <c r="G251" s="450">
        <v>1000</v>
      </c>
      <c r="H251" s="450">
        <v>1800</v>
      </c>
      <c r="I251" s="450">
        <f t="shared" si="3"/>
        <v>21600</v>
      </c>
      <c r="J251" s="450" t="s">
        <v>606</v>
      </c>
      <c r="K251" s="390"/>
      <c r="L251" s="390"/>
    </row>
    <row r="252" spans="1:12" x14ac:dyDescent="0.2">
      <c r="A252" s="412">
        <v>3</v>
      </c>
      <c r="B252" s="412">
        <v>6</v>
      </c>
      <c r="C252" s="385"/>
      <c r="D252" s="386" t="s">
        <v>9</v>
      </c>
      <c r="E252" s="386" t="s">
        <v>270</v>
      </c>
      <c r="F252" s="390">
        <v>1</v>
      </c>
      <c r="G252" s="390">
        <v>900</v>
      </c>
      <c r="H252" s="390">
        <v>1600</v>
      </c>
      <c r="I252" s="390">
        <f t="shared" si="3"/>
        <v>19200</v>
      </c>
      <c r="J252" s="390" t="s">
        <v>606</v>
      </c>
      <c r="K252" s="390">
        <v>1100</v>
      </c>
      <c r="L252" s="390">
        <v>1333.3333333333333</v>
      </c>
    </row>
    <row r="253" spans="1:12" x14ac:dyDescent="0.2">
      <c r="A253" s="412">
        <v>4</v>
      </c>
      <c r="B253" s="412">
        <v>7</v>
      </c>
      <c r="C253" s="385"/>
      <c r="D253" s="421" t="s">
        <v>10</v>
      </c>
      <c r="E253" s="421" t="s">
        <v>501</v>
      </c>
      <c r="F253" s="418">
        <v>1</v>
      </c>
      <c r="G253" s="418">
        <v>800</v>
      </c>
      <c r="H253" s="418">
        <v>0</v>
      </c>
      <c r="I253" s="418">
        <f t="shared" si="3"/>
        <v>0</v>
      </c>
      <c r="J253" s="418" t="s">
        <v>606</v>
      </c>
      <c r="K253" s="390"/>
      <c r="L253" s="390"/>
    </row>
    <row r="254" spans="1:12" ht="38.25" x14ac:dyDescent="0.2">
      <c r="A254" s="413"/>
      <c r="B254" s="413"/>
      <c r="C254" s="394">
        <v>3</v>
      </c>
      <c r="D254" s="398" t="s">
        <v>71</v>
      </c>
      <c r="E254" s="398"/>
      <c r="F254" s="393">
        <f>SUM(F255:F259)</f>
        <v>5</v>
      </c>
      <c r="G254" s="393">
        <f>SUM(G255:G259)</f>
        <v>5600</v>
      </c>
      <c r="H254" s="393">
        <f>SUM(H255:H259)</f>
        <v>8200</v>
      </c>
      <c r="I254" s="393">
        <f t="shared" si="3"/>
        <v>98400</v>
      </c>
      <c r="J254" s="390"/>
      <c r="K254" s="390"/>
      <c r="L254" s="390"/>
    </row>
    <row r="255" spans="1:12" x14ac:dyDescent="0.2">
      <c r="A255" s="412">
        <v>2</v>
      </c>
      <c r="B255" s="412">
        <v>3</v>
      </c>
      <c r="C255" s="385"/>
      <c r="D255" s="386" t="s">
        <v>7</v>
      </c>
      <c r="E255" s="386" t="s">
        <v>269</v>
      </c>
      <c r="F255" s="390">
        <v>1</v>
      </c>
      <c r="G255" s="390">
        <v>1600</v>
      </c>
      <c r="H255" s="390">
        <v>3200</v>
      </c>
      <c r="I255" s="390">
        <f t="shared" si="3"/>
        <v>38400</v>
      </c>
      <c r="J255" s="390" t="s">
        <v>606</v>
      </c>
      <c r="K255" s="390">
        <v>1757.7016666666666</v>
      </c>
      <c r="L255" s="390">
        <v>1990</v>
      </c>
    </row>
    <row r="256" spans="1:12" x14ac:dyDescent="0.2">
      <c r="A256" s="412">
        <v>3</v>
      </c>
      <c r="B256" s="412">
        <v>5</v>
      </c>
      <c r="C256" s="385"/>
      <c r="D256" s="386" t="s">
        <v>8</v>
      </c>
      <c r="E256" s="386" t="s">
        <v>268</v>
      </c>
      <c r="F256" s="390">
        <v>1</v>
      </c>
      <c r="G256" s="390">
        <v>1000</v>
      </c>
      <c r="H256" s="390">
        <v>2000</v>
      </c>
      <c r="I256" s="390">
        <f t="shared" si="3"/>
        <v>24000</v>
      </c>
      <c r="J256" s="390" t="s">
        <v>606</v>
      </c>
      <c r="K256" s="390">
        <v>1716.6666666666667</v>
      </c>
      <c r="L256" s="390">
        <v>1500</v>
      </c>
    </row>
    <row r="257" spans="1:12" x14ac:dyDescent="0.2">
      <c r="A257" s="412">
        <v>3</v>
      </c>
      <c r="B257" s="412">
        <v>5</v>
      </c>
      <c r="C257" s="385"/>
      <c r="D257" s="421" t="s">
        <v>8</v>
      </c>
      <c r="E257" s="421" t="s">
        <v>501</v>
      </c>
      <c r="F257" s="418">
        <v>1</v>
      </c>
      <c r="G257" s="418">
        <v>1000</v>
      </c>
      <c r="H257" s="418">
        <v>1600</v>
      </c>
      <c r="I257" s="418">
        <f t="shared" si="3"/>
        <v>19200</v>
      </c>
      <c r="J257" s="418" t="s">
        <v>606</v>
      </c>
      <c r="K257" s="390"/>
      <c r="L257" s="390"/>
    </row>
    <row r="258" spans="1:12" x14ac:dyDescent="0.2">
      <c r="A258" s="412">
        <v>3</v>
      </c>
      <c r="B258" s="412">
        <v>5</v>
      </c>
      <c r="C258" s="385"/>
      <c r="D258" s="421" t="s">
        <v>8</v>
      </c>
      <c r="E258" s="421" t="s">
        <v>501</v>
      </c>
      <c r="F258" s="418">
        <v>1</v>
      </c>
      <c r="G258" s="418">
        <v>1000</v>
      </c>
      <c r="H258" s="418">
        <v>1400</v>
      </c>
      <c r="I258" s="418">
        <f t="shared" si="3"/>
        <v>16800</v>
      </c>
      <c r="J258" s="418" t="s">
        <v>606</v>
      </c>
      <c r="K258" s="390"/>
      <c r="L258" s="390"/>
    </row>
    <row r="259" spans="1:12" x14ac:dyDescent="0.2">
      <c r="A259" s="412">
        <v>3</v>
      </c>
      <c r="B259" s="412">
        <v>5</v>
      </c>
      <c r="C259" s="385"/>
      <c r="D259" s="421" t="s">
        <v>8</v>
      </c>
      <c r="E259" s="421" t="s">
        <v>501</v>
      </c>
      <c r="F259" s="418">
        <v>1</v>
      </c>
      <c r="G259" s="418">
        <v>1000</v>
      </c>
      <c r="H259" s="418">
        <v>0</v>
      </c>
      <c r="I259" s="418">
        <f t="shared" si="3"/>
        <v>0</v>
      </c>
      <c r="J259" s="418" t="s">
        <v>606</v>
      </c>
      <c r="K259" s="390"/>
      <c r="L259" s="390"/>
    </row>
    <row r="260" spans="1:12" ht="25.5" x14ac:dyDescent="0.2">
      <c r="A260" s="487"/>
      <c r="B260" s="487"/>
      <c r="C260" s="488" t="s">
        <v>58</v>
      </c>
      <c r="D260" s="487" t="s">
        <v>74</v>
      </c>
      <c r="E260" s="487"/>
      <c r="F260" s="487">
        <f>F261+F262+F263+F269</f>
        <v>14</v>
      </c>
      <c r="G260" s="487">
        <f>G261+G262+G263+G269</f>
        <v>15150</v>
      </c>
      <c r="H260" s="487">
        <f>H261+H262+H263+H269</f>
        <v>0</v>
      </c>
      <c r="I260" s="487">
        <f t="shared" si="3"/>
        <v>0</v>
      </c>
      <c r="J260" s="487"/>
      <c r="K260" s="390"/>
      <c r="L260" s="390"/>
    </row>
    <row r="261" spans="1:12" x14ac:dyDescent="0.2">
      <c r="A261" s="489">
        <v>1</v>
      </c>
      <c r="B261" s="489">
        <v>1</v>
      </c>
      <c r="C261" s="490"/>
      <c r="D261" s="491" t="s">
        <v>4</v>
      </c>
      <c r="E261" s="491" t="s">
        <v>267</v>
      </c>
      <c r="F261" s="492">
        <v>1</v>
      </c>
      <c r="G261" s="492">
        <v>2150</v>
      </c>
      <c r="H261" s="492"/>
      <c r="I261" s="492">
        <f t="shared" si="3"/>
        <v>0</v>
      </c>
      <c r="J261" s="492" t="s">
        <v>606</v>
      </c>
      <c r="K261" s="390">
        <v>4562.5</v>
      </c>
      <c r="L261" s="390">
        <v>4300</v>
      </c>
    </row>
    <row r="262" spans="1:12" x14ac:dyDescent="0.2">
      <c r="A262" s="489">
        <v>3</v>
      </c>
      <c r="B262" s="489">
        <v>6</v>
      </c>
      <c r="C262" s="490"/>
      <c r="D262" s="493" t="s">
        <v>10</v>
      </c>
      <c r="E262" s="493" t="s">
        <v>501</v>
      </c>
      <c r="F262" s="494">
        <v>1</v>
      </c>
      <c r="G262" s="494">
        <v>800</v>
      </c>
      <c r="H262" s="494">
        <v>0</v>
      </c>
      <c r="I262" s="494">
        <f t="shared" si="3"/>
        <v>0</v>
      </c>
      <c r="J262" s="494" t="s">
        <v>606</v>
      </c>
      <c r="K262" s="390"/>
      <c r="L262" s="390"/>
    </row>
    <row r="263" spans="1:12" ht="25.5" x14ac:dyDescent="0.2">
      <c r="A263" s="495"/>
      <c r="B263" s="495"/>
      <c r="C263" s="496">
        <v>1</v>
      </c>
      <c r="D263" s="497" t="s">
        <v>66</v>
      </c>
      <c r="E263" s="497"/>
      <c r="F263" s="487">
        <f>SUM(F264:F268)</f>
        <v>5</v>
      </c>
      <c r="G263" s="487">
        <f>SUM(G264:G268)</f>
        <v>5400</v>
      </c>
      <c r="H263" s="487">
        <f>SUM(H264:H268)</f>
        <v>0</v>
      </c>
      <c r="I263" s="487">
        <f t="shared" si="3"/>
        <v>0</v>
      </c>
      <c r="J263" s="487">
        <f>SUM(J264:J268)</f>
        <v>0</v>
      </c>
      <c r="K263" s="390"/>
      <c r="L263" s="390"/>
    </row>
    <row r="264" spans="1:12" x14ac:dyDescent="0.2">
      <c r="A264" s="489">
        <v>2</v>
      </c>
      <c r="B264" s="489">
        <v>3</v>
      </c>
      <c r="C264" s="490"/>
      <c r="D264" s="493" t="s">
        <v>7</v>
      </c>
      <c r="E264" s="493" t="s">
        <v>501</v>
      </c>
      <c r="F264" s="494">
        <v>1</v>
      </c>
      <c r="G264" s="494">
        <v>1600</v>
      </c>
      <c r="H264" s="494">
        <v>0</v>
      </c>
      <c r="I264" s="494">
        <f t="shared" si="3"/>
        <v>0</v>
      </c>
      <c r="J264" s="494" t="s">
        <v>606</v>
      </c>
      <c r="K264" s="390"/>
      <c r="L264" s="390"/>
    </row>
    <row r="265" spans="1:12" x14ac:dyDescent="0.2">
      <c r="A265" s="489">
        <v>3</v>
      </c>
      <c r="B265" s="489">
        <v>5</v>
      </c>
      <c r="C265" s="490"/>
      <c r="D265" s="491" t="s">
        <v>8</v>
      </c>
      <c r="E265" s="491" t="s">
        <v>808</v>
      </c>
      <c r="F265" s="492">
        <v>1</v>
      </c>
      <c r="G265" s="492">
        <v>1000</v>
      </c>
      <c r="H265" s="492">
        <v>0</v>
      </c>
      <c r="I265" s="492">
        <f t="shared" si="3"/>
        <v>0</v>
      </c>
      <c r="J265" s="492" t="s">
        <v>606</v>
      </c>
      <c r="K265" s="390">
        <v>2321.0949999999998</v>
      </c>
      <c r="L265" s="390">
        <v>2200</v>
      </c>
    </row>
    <row r="266" spans="1:12" x14ac:dyDescent="0.2">
      <c r="A266" s="489">
        <v>3</v>
      </c>
      <c r="B266" s="489">
        <v>5</v>
      </c>
      <c r="C266" s="490"/>
      <c r="D266" s="491" t="s">
        <v>8</v>
      </c>
      <c r="E266" s="491" t="s">
        <v>809</v>
      </c>
      <c r="F266" s="492">
        <v>1</v>
      </c>
      <c r="G266" s="492">
        <v>1000</v>
      </c>
      <c r="H266" s="492"/>
      <c r="I266" s="492">
        <f t="shared" si="3"/>
        <v>0</v>
      </c>
      <c r="J266" s="492" t="s">
        <v>606</v>
      </c>
      <c r="K266" s="390">
        <v>1218.7483333333332</v>
      </c>
      <c r="L266" s="390">
        <v>1000</v>
      </c>
    </row>
    <row r="267" spans="1:12" x14ac:dyDescent="0.2">
      <c r="A267" s="489">
        <v>3</v>
      </c>
      <c r="B267" s="489">
        <v>5</v>
      </c>
      <c r="C267" s="490"/>
      <c r="D267" s="491" t="s">
        <v>8</v>
      </c>
      <c r="E267" s="491" t="s">
        <v>810</v>
      </c>
      <c r="F267" s="492">
        <v>1</v>
      </c>
      <c r="G267" s="492">
        <v>1000</v>
      </c>
      <c r="H267" s="492"/>
      <c r="I267" s="492">
        <f t="shared" si="3"/>
        <v>0</v>
      </c>
      <c r="J267" s="492" t="s">
        <v>606</v>
      </c>
      <c r="K267" s="390">
        <v>1956.6641666666667</v>
      </c>
      <c r="L267" s="390">
        <v>1866.6666666666667</v>
      </c>
    </row>
    <row r="268" spans="1:12" x14ac:dyDescent="0.2">
      <c r="A268" s="489">
        <v>4</v>
      </c>
      <c r="B268" s="489">
        <v>7</v>
      </c>
      <c r="C268" s="490"/>
      <c r="D268" s="491" t="s">
        <v>10</v>
      </c>
      <c r="E268" s="491" t="s">
        <v>260</v>
      </c>
      <c r="F268" s="492">
        <v>1</v>
      </c>
      <c r="G268" s="492">
        <v>800</v>
      </c>
      <c r="H268" s="492"/>
      <c r="I268" s="492">
        <f t="shared" si="3"/>
        <v>0</v>
      </c>
      <c r="J268" s="492" t="s">
        <v>606</v>
      </c>
      <c r="K268" s="390">
        <v>1025</v>
      </c>
      <c r="L268" s="390">
        <v>841.66666666666663</v>
      </c>
    </row>
    <row r="269" spans="1:12" x14ac:dyDescent="0.2">
      <c r="A269" s="495"/>
      <c r="B269" s="495"/>
      <c r="C269" s="496">
        <v>2</v>
      </c>
      <c r="D269" s="497" t="s">
        <v>67</v>
      </c>
      <c r="E269" s="497"/>
      <c r="F269" s="487">
        <f>SUM(F270:F276)</f>
        <v>7</v>
      </c>
      <c r="G269" s="487">
        <f>SUM(G270:G276)</f>
        <v>6800</v>
      </c>
      <c r="H269" s="487">
        <f>SUM(H270:H276)</f>
        <v>0</v>
      </c>
      <c r="I269" s="487">
        <f t="shared" si="3"/>
        <v>0</v>
      </c>
      <c r="J269" s="487">
        <f>SUM(J270:J276)</f>
        <v>0</v>
      </c>
      <c r="K269" s="390"/>
      <c r="L269" s="390"/>
    </row>
    <row r="270" spans="1:12" x14ac:dyDescent="0.2">
      <c r="A270" s="489">
        <v>2</v>
      </c>
      <c r="B270" s="489">
        <v>3</v>
      </c>
      <c r="C270" s="490"/>
      <c r="D270" s="491" t="s">
        <v>7</v>
      </c>
      <c r="E270" s="491" t="s">
        <v>258</v>
      </c>
      <c r="F270" s="492">
        <v>1</v>
      </c>
      <c r="G270" s="492">
        <v>1600</v>
      </c>
      <c r="H270" s="492"/>
      <c r="I270" s="492">
        <f t="shared" si="3"/>
        <v>0</v>
      </c>
      <c r="J270" s="492" t="s">
        <v>606</v>
      </c>
      <c r="K270" s="390">
        <v>2839.5833333333335</v>
      </c>
      <c r="L270" s="390">
        <v>2866.6666666666665</v>
      </c>
    </row>
    <row r="271" spans="1:12" x14ac:dyDescent="0.2">
      <c r="A271" s="489">
        <v>3</v>
      </c>
      <c r="B271" s="489">
        <v>6</v>
      </c>
      <c r="C271" s="490"/>
      <c r="D271" s="491" t="s">
        <v>9</v>
      </c>
      <c r="E271" s="491" t="s">
        <v>265</v>
      </c>
      <c r="F271" s="492">
        <v>1</v>
      </c>
      <c r="G271" s="492">
        <v>900</v>
      </c>
      <c r="H271" s="492"/>
      <c r="I271" s="492">
        <f t="shared" si="3"/>
        <v>0</v>
      </c>
      <c r="J271" s="492" t="s">
        <v>606</v>
      </c>
      <c r="K271" s="390">
        <v>1501.97</v>
      </c>
      <c r="L271" s="390">
        <v>1316.6666666666667</v>
      </c>
    </row>
    <row r="272" spans="1:12" ht="25.5" x14ac:dyDescent="0.2">
      <c r="A272" s="489">
        <v>3</v>
      </c>
      <c r="B272" s="489">
        <v>6</v>
      </c>
      <c r="C272" s="490"/>
      <c r="D272" s="491" t="s">
        <v>9</v>
      </c>
      <c r="E272" s="498" t="s">
        <v>802</v>
      </c>
      <c r="F272" s="492">
        <v>1</v>
      </c>
      <c r="G272" s="492">
        <v>900</v>
      </c>
      <c r="H272" s="492"/>
      <c r="I272" s="492">
        <f t="shared" si="3"/>
        <v>0</v>
      </c>
      <c r="J272" s="492" t="s">
        <v>606</v>
      </c>
      <c r="K272" s="390">
        <v>557.50249999999994</v>
      </c>
      <c r="L272" s="390">
        <v>900</v>
      </c>
    </row>
    <row r="273" spans="1:12" x14ac:dyDescent="0.2">
      <c r="A273" s="489">
        <v>3</v>
      </c>
      <c r="B273" s="489">
        <v>6</v>
      </c>
      <c r="C273" s="490"/>
      <c r="D273" s="491" t="s">
        <v>9</v>
      </c>
      <c r="E273" s="491" t="s">
        <v>255</v>
      </c>
      <c r="F273" s="492">
        <v>1</v>
      </c>
      <c r="G273" s="492">
        <v>900</v>
      </c>
      <c r="H273" s="492"/>
      <c r="I273" s="492">
        <f t="shared" ref="I273:I303" si="4">H273*12</f>
        <v>0</v>
      </c>
      <c r="J273" s="492" t="s">
        <v>606</v>
      </c>
      <c r="K273" s="390">
        <v>1599.0858333333333</v>
      </c>
      <c r="L273" s="390">
        <v>1350</v>
      </c>
    </row>
    <row r="274" spans="1:12" x14ac:dyDescent="0.2">
      <c r="A274" s="489">
        <v>3</v>
      </c>
      <c r="B274" s="489">
        <v>6</v>
      </c>
      <c r="C274" s="490"/>
      <c r="D274" s="491" t="s">
        <v>9</v>
      </c>
      <c r="E274" s="491" t="s">
        <v>256</v>
      </c>
      <c r="F274" s="492">
        <v>1</v>
      </c>
      <c r="G274" s="492">
        <v>900</v>
      </c>
      <c r="H274" s="492"/>
      <c r="I274" s="492">
        <f t="shared" si="4"/>
        <v>0</v>
      </c>
      <c r="J274" s="492" t="s">
        <v>606</v>
      </c>
      <c r="K274" s="390">
        <v>1129.165</v>
      </c>
      <c r="L274" s="390">
        <v>900</v>
      </c>
    </row>
    <row r="275" spans="1:12" x14ac:dyDescent="0.2">
      <c r="A275" s="489">
        <v>4</v>
      </c>
      <c r="B275" s="489">
        <v>7</v>
      </c>
      <c r="C275" s="490"/>
      <c r="D275" s="491" t="s">
        <v>10</v>
      </c>
      <c r="E275" s="491" t="s">
        <v>680</v>
      </c>
      <c r="F275" s="492">
        <v>1</v>
      </c>
      <c r="G275" s="492">
        <v>800</v>
      </c>
      <c r="H275" s="492"/>
      <c r="I275" s="492">
        <f t="shared" si="4"/>
        <v>0</v>
      </c>
      <c r="J275" s="492" t="s">
        <v>606</v>
      </c>
      <c r="K275" s="390">
        <v>1012.4991666666666</v>
      </c>
      <c r="L275" s="390">
        <v>800</v>
      </c>
    </row>
    <row r="276" spans="1:12" x14ac:dyDescent="0.2">
      <c r="A276" s="489">
        <v>4</v>
      </c>
      <c r="B276" s="489">
        <v>7</v>
      </c>
      <c r="C276" s="490"/>
      <c r="D276" s="491" t="s">
        <v>10</v>
      </c>
      <c r="E276" s="491" t="s">
        <v>252</v>
      </c>
      <c r="F276" s="492">
        <v>1</v>
      </c>
      <c r="G276" s="492">
        <v>800</v>
      </c>
      <c r="H276" s="492"/>
      <c r="I276" s="492">
        <f t="shared" si="4"/>
        <v>0</v>
      </c>
      <c r="J276" s="492" t="s">
        <v>606</v>
      </c>
      <c r="K276" s="390">
        <v>1045.8333333333333</v>
      </c>
      <c r="L276" s="390">
        <v>800</v>
      </c>
    </row>
    <row r="277" spans="1:12" ht="25.5" x14ac:dyDescent="0.2">
      <c r="A277" s="393"/>
      <c r="B277" s="393"/>
      <c r="C277" s="503" t="s">
        <v>65</v>
      </c>
      <c r="D277" s="393" t="s">
        <v>60</v>
      </c>
      <c r="E277" s="393"/>
      <c r="F277" s="393">
        <f>F278+F279+F280+F285+F295</f>
        <v>19</v>
      </c>
      <c r="G277" s="393">
        <f>G278+G279+G280+G285+G295</f>
        <v>22100</v>
      </c>
      <c r="H277" s="393">
        <f>H278+H279+H280+H285+H295</f>
        <v>24600</v>
      </c>
      <c r="I277" s="393">
        <f t="shared" si="4"/>
        <v>295200</v>
      </c>
      <c r="J277" s="393"/>
      <c r="K277" s="390"/>
      <c r="L277" s="390"/>
    </row>
    <row r="278" spans="1:12" x14ac:dyDescent="0.2">
      <c r="A278" s="412">
        <v>1</v>
      </c>
      <c r="B278" s="412">
        <v>1</v>
      </c>
      <c r="C278" s="385"/>
      <c r="D278" s="386" t="s">
        <v>4</v>
      </c>
      <c r="E278" s="386" t="s">
        <v>250</v>
      </c>
      <c r="F278" s="390">
        <v>1</v>
      </c>
      <c r="G278" s="390">
        <v>2150</v>
      </c>
      <c r="H278" s="390">
        <v>4400</v>
      </c>
      <c r="I278" s="390">
        <f t="shared" si="4"/>
        <v>52800</v>
      </c>
      <c r="J278" s="390" t="s">
        <v>606</v>
      </c>
      <c r="K278" s="390">
        <v>4572.916666666667</v>
      </c>
      <c r="L278" s="390">
        <v>4300</v>
      </c>
    </row>
    <row r="279" spans="1:12" x14ac:dyDescent="0.2">
      <c r="A279" s="412">
        <v>2</v>
      </c>
      <c r="B279" s="412">
        <v>2</v>
      </c>
      <c r="C279" s="385"/>
      <c r="D279" s="386" t="s">
        <v>5</v>
      </c>
      <c r="E279" s="386" t="s">
        <v>248</v>
      </c>
      <c r="F279" s="390">
        <v>1</v>
      </c>
      <c r="G279" s="390">
        <v>1850</v>
      </c>
      <c r="H279" s="390">
        <v>2000</v>
      </c>
      <c r="I279" s="390">
        <f t="shared" si="4"/>
        <v>24000</v>
      </c>
      <c r="J279" s="390" t="s">
        <v>606</v>
      </c>
      <c r="K279" s="390">
        <v>2133.774166666667</v>
      </c>
      <c r="L279" s="390">
        <v>1894.0466666666669</v>
      </c>
    </row>
    <row r="280" spans="1:12" ht="25.5" x14ac:dyDescent="0.2">
      <c r="A280" s="412"/>
      <c r="B280" s="412"/>
      <c r="C280" s="392">
        <v>1</v>
      </c>
      <c r="D280" s="398" t="s">
        <v>6</v>
      </c>
      <c r="E280" s="398"/>
      <c r="F280" s="393">
        <f>SUM(F281:F284)</f>
        <v>4</v>
      </c>
      <c r="G280" s="393">
        <f>SUM(G281:G284)</f>
        <v>4400</v>
      </c>
      <c r="H280" s="393">
        <f>SUM(H281:H284)</f>
        <v>5800</v>
      </c>
      <c r="I280" s="393">
        <f t="shared" si="4"/>
        <v>69600</v>
      </c>
      <c r="J280" s="393"/>
      <c r="K280" s="390"/>
      <c r="L280" s="390"/>
    </row>
    <row r="281" spans="1:12" ht="13.5" thickBot="1" x14ac:dyDescent="0.25">
      <c r="A281" s="412">
        <v>2</v>
      </c>
      <c r="B281" s="412">
        <v>3</v>
      </c>
      <c r="C281" s="385"/>
      <c r="D281" s="421" t="s">
        <v>7</v>
      </c>
      <c r="E281" s="552" t="s">
        <v>501</v>
      </c>
      <c r="F281" s="418">
        <v>1</v>
      </c>
      <c r="G281" s="418">
        <v>1600</v>
      </c>
      <c r="H281" s="418">
        <v>2800</v>
      </c>
      <c r="I281" s="418">
        <f t="shared" si="4"/>
        <v>33600</v>
      </c>
      <c r="J281" s="418" t="s">
        <v>606</v>
      </c>
      <c r="K281" s="390"/>
      <c r="L281" s="390"/>
    </row>
    <row r="282" spans="1:12" ht="13.5" thickBot="1" x14ac:dyDescent="0.25">
      <c r="A282" s="412">
        <v>3</v>
      </c>
      <c r="B282" s="412">
        <v>5</v>
      </c>
      <c r="C282" s="385"/>
      <c r="D282" s="613" t="s">
        <v>8</v>
      </c>
      <c r="E282" s="612" t="s">
        <v>501</v>
      </c>
      <c r="F282" s="467">
        <v>1</v>
      </c>
      <c r="G282" s="390">
        <v>1000</v>
      </c>
      <c r="H282" s="390">
        <v>1600</v>
      </c>
      <c r="I282" s="390">
        <f t="shared" si="4"/>
        <v>19200</v>
      </c>
      <c r="J282" s="390" t="s">
        <v>606</v>
      </c>
      <c r="K282" s="390">
        <v>999.70166666666648</v>
      </c>
      <c r="L282" s="390">
        <v>999.70166666666648</v>
      </c>
    </row>
    <row r="283" spans="1:12" x14ac:dyDescent="0.2">
      <c r="A283" s="412">
        <v>3</v>
      </c>
      <c r="B283" s="412">
        <v>5</v>
      </c>
      <c r="C283" s="385"/>
      <c r="D283" s="386" t="s">
        <v>8</v>
      </c>
      <c r="E283" s="508" t="s">
        <v>246</v>
      </c>
      <c r="F283" s="390">
        <v>1</v>
      </c>
      <c r="G283" s="390">
        <v>1000</v>
      </c>
      <c r="H283" s="390">
        <v>1400</v>
      </c>
      <c r="I283" s="390">
        <f t="shared" si="4"/>
        <v>16800</v>
      </c>
      <c r="J283" s="390" t="s">
        <v>606</v>
      </c>
      <c r="K283" s="390">
        <v>1325.6724999999999</v>
      </c>
      <c r="L283" s="390">
        <v>1183.3333333333333</v>
      </c>
    </row>
    <row r="284" spans="1:12" x14ac:dyDescent="0.2">
      <c r="A284" s="412">
        <v>4</v>
      </c>
      <c r="B284" s="412">
        <v>7</v>
      </c>
      <c r="C284" s="385"/>
      <c r="D284" s="421" t="s">
        <v>10</v>
      </c>
      <c r="E284" s="421" t="s">
        <v>501</v>
      </c>
      <c r="F284" s="424">
        <v>1</v>
      </c>
      <c r="G284" s="418">
        <v>800</v>
      </c>
      <c r="H284" s="418">
        <v>0</v>
      </c>
      <c r="I284" s="418">
        <f t="shared" si="4"/>
        <v>0</v>
      </c>
      <c r="J284" s="418" t="s">
        <v>606</v>
      </c>
      <c r="K284" s="390"/>
      <c r="L284" s="390"/>
    </row>
    <row r="285" spans="1:12" x14ac:dyDescent="0.2">
      <c r="A285" s="412"/>
      <c r="B285" s="412"/>
      <c r="C285" s="392">
        <v>2</v>
      </c>
      <c r="D285" s="398" t="s">
        <v>11</v>
      </c>
      <c r="E285" s="398"/>
      <c r="F285" s="393">
        <f>SUM(F286:F294)</f>
        <v>9</v>
      </c>
      <c r="G285" s="393">
        <f>SUM(G286:G294)</f>
        <v>9200</v>
      </c>
      <c r="H285" s="393">
        <f>SUM(H286:H294)</f>
        <v>12400</v>
      </c>
      <c r="I285" s="393">
        <f t="shared" si="4"/>
        <v>148800</v>
      </c>
      <c r="J285" s="393"/>
      <c r="K285" s="390"/>
      <c r="L285" s="390"/>
    </row>
    <row r="286" spans="1:12" x14ac:dyDescent="0.2">
      <c r="A286" s="412">
        <v>2</v>
      </c>
      <c r="B286" s="412">
        <v>3</v>
      </c>
      <c r="C286" s="385"/>
      <c r="D286" s="391" t="s">
        <v>7</v>
      </c>
      <c r="E286" s="386" t="s">
        <v>245</v>
      </c>
      <c r="F286" s="390">
        <v>1</v>
      </c>
      <c r="G286" s="390">
        <v>1600</v>
      </c>
      <c r="H286" s="390">
        <v>2200</v>
      </c>
      <c r="I286" s="390">
        <f t="shared" si="4"/>
        <v>26400</v>
      </c>
      <c r="J286" s="390" t="s">
        <v>606</v>
      </c>
      <c r="K286" s="390">
        <v>1816.6666666666667</v>
      </c>
      <c r="L286" s="390">
        <v>1600</v>
      </c>
    </row>
    <row r="287" spans="1:12" x14ac:dyDescent="0.2">
      <c r="A287" s="412">
        <v>3</v>
      </c>
      <c r="B287" s="412">
        <v>5</v>
      </c>
      <c r="C287" s="385"/>
      <c r="D287" s="391" t="s">
        <v>8</v>
      </c>
      <c r="E287" s="386" t="s">
        <v>243</v>
      </c>
      <c r="F287" s="390">
        <v>1</v>
      </c>
      <c r="G287" s="390">
        <v>1000</v>
      </c>
      <c r="H287" s="390">
        <v>1400</v>
      </c>
      <c r="I287" s="390">
        <f t="shared" si="4"/>
        <v>16800</v>
      </c>
      <c r="J287" s="390" t="s">
        <v>606</v>
      </c>
      <c r="K287" s="390">
        <v>1486.2275</v>
      </c>
      <c r="L287" s="390">
        <v>1309.5233333333333</v>
      </c>
    </row>
    <row r="288" spans="1:12" x14ac:dyDescent="0.2">
      <c r="A288" s="412">
        <v>3</v>
      </c>
      <c r="B288" s="412">
        <v>5</v>
      </c>
      <c r="C288" s="385"/>
      <c r="D288" s="391" t="s">
        <v>8</v>
      </c>
      <c r="E288" s="386" t="s">
        <v>242</v>
      </c>
      <c r="F288" s="390">
        <v>1</v>
      </c>
      <c r="G288" s="390">
        <v>1000</v>
      </c>
      <c r="H288" s="390">
        <v>1200</v>
      </c>
      <c r="I288" s="390">
        <f t="shared" si="4"/>
        <v>14400</v>
      </c>
      <c r="J288" s="390" t="s">
        <v>606</v>
      </c>
      <c r="K288" s="390">
        <v>1216.6666666666667</v>
      </c>
      <c r="L288" s="390">
        <v>1066.6666666666667</v>
      </c>
    </row>
    <row r="289" spans="1:12" ht="25.5" x14ac:dyDescent="0.2">
      <c r="A289" s="412">
        <v>3</v>
      </c>
      <c r="B289" s="412">
        <v>5</v>
      </c>
      <c r="C289" s="385"/>
      <c r="D289" s="391" t="s">
        <v>8</v>
      </c>
      <c r="E289" s="391" t="s">
        <v>812</v>
      </c>
      <c r="F289" s="390">
        <v>1</v>
      </c>
      <c r="G289" s="390">
        <v>1000</v>
      </c>
      <c r="H289" s="390">
        <v>1200</v>
      </c>
      <c r="I289" s="390">
        <f t="shared" si="4"/>
        <v>14400</v>
      </c>
      <c r="J289" s="390" t="s">
        <v>606</v>
      </c>
      <c r="K289" s="390">
        <v>1177.0833333333333</v>
      </c>
      <c r="L289" s="390">
        <v>1000</v>
      </c>
    </row>
    <row r="290" spans="1:12" ht="25.5" x14ac:dyDescent="0.2">
      <c r="A290" s="412">
        <v>3</v>
      </c>
      <c r="B290" s="412">
        <v>5</v>
      </c>
      <c r="C290" s="385"/>
      <c r="D290" s="391" t="s">
        <v>8</v>
      </c>
      <c r="E290" s="391" t="s">
        <v>811</v>
      </c>
      <c r="F290" s="390">
        <v>1</v>
      </c>
      <c r="G290" s="390">
        <v>1000</v>
      </c>
      <c r="H290" s="390">
        <v>1400</v>
      </c>
      <c r="I290" s="390">
        <f t="shared" si="4"/>
        <v>16800</v>
      </c>
      <c r="J290" s="390" t="s">
        <v>606</v>
      </c>
      <c r="K290" s="390">
        <v>1953.2341666666664</v>
      </c>
      <c r="L290" s="390">
        <v>1890</v>
      </c>
    </row>
    <row r="291" spans="1:12" x14ac:dyDescent="0.2">
      <c r="A291" s="412">
        <v>3</v>
      </c>
      <c r="B291" s="412">
        <v>6</v>
      </c>
      <c r="C291" s="385"/>
      <c r="D291" s="391" t="s">
        <v>9</v>
      </c>
      <c r="E291" s="386" t="s">
        <v>239</v>
      </c>
      <c r="F291" s="390">
        <v>1</v>
      </c>
      <c r="G291" s="390">
        <v>900</v>
      </c>
      <c r="H291" s="390">
        <v>1200</v>
      </c>
      <c r="I291" s="390">
        <f t="shared" si="4"/>
        <v>14400</v>
      </c>
      <c r="J291" s="390" t="s">
        <v>606</v>
      </c>
      <c r="K291" s="390">
        <v>1081.25</v>
      </c>
      <c r="L291" s="390">
        <v>900</v>
      </c>
    </row>
    <row r="292" spans="1:12" x14ac:dyDescent="0.2">
      <c r="A292" s="412">
        <v>3</v>
      </c>
      <c r="B292" s="412">
        <v>6</v>
      </c>
      <c r="C292" s="385"/>
      <c r="D292" s="391" t="s">
        <v>9</v>
      </c>
      <c r="E292" s="386" t="s">
        <v>237</v>
      </c>
      <c r="F292" s="390">
        <v>1</v>
      </c>
      <c r="G292" s="390">
        <v>900</v>
      </c>
      <c r="H292" s="390">
        <v>1200</v>
      </c>
      <c r="I292" s="390">
        <f t="shared" si="4"/>
        <v>14400</v>
      </c>
      <c r="J292" s="390" t="s">
        <v>606</v>
      </c>
      <c r="K292" s="390">
        <v>1108.3325</v>
      </c>
      <c r="L292" s="390">
        <v>966.66666666666663</v>
      </c>
    </row>
    <row r="293" spans="1:12" x14ac:dyDescent="0.2">
      <c r="A293" s="412">
        <v>3</v>
      </c>
      <c r="B293" s="412">
        <v>6</v>
      </c>
      <c r="C293" s="385"/>
      <c r="D293" s="391" t="s">
        <v>9</v>
      </c>
      <c r="E293" s="386" t="s">
        <v>236</v>
      </c>
      <c r="F293" s="390">
        <v>1</v>
      </c>
      <c r="G293" s="390">
        <v>900</v>
      </c>
      <c r="H293" s="390">
        <v>1400</v>
      </c>
      <c r="I293" s="390">
        <f t="shared" si="4"/>
        <v>16800</v>
      </c>
      <c r="J293" s="390" t="s">
        <v>606</v>
      </c>
      <c r="K293" s="390">
        <v>1488.7674999999999</v>
      </c>
      <c r="L293" s="390">
        <v>1295.99</v>
      </c>
    </row>
    <row r="294" spans="1:12" ht="25.5" x14ac:dyDescent="0.2">
      <c r="A294" s="412">
        <v>3</v>
      </c>
      <c r="B294" s="412">
        <v>6</v>
      </c>
      <c r="C294" s="385"/>
      <c r="D294" s="391" t="s">
        <v>9</v>
      </c>
      <c r="E294" s="391" t="s">
        <v>803</v>
      </c>
      <c r="F294" s="399">
        <v>1</v>
      </c>
      <c r="G294" s="390">
        <v>900</v>
      </c>
      <c r="H294" s="390">
        <v>1200</v>
      </c>
      <c r="I294" s="390">
        <f t="shared" si="4"/>
        <v>14400</v>
      </c>
      <c r="J294" s="390" t="s">
        <v>606</v>
      </c>
      <c r="K294" s="390">
        <v>927.08333333333337</v>
      </c>
      <c r="L294" s="390">
        <v>240</v>
      </c>
    </row>
    <row r="295" spans="1:12" x14ac:dyDescent="0.2">
      <c r="A295" s="489"/>
      <c r="B295" s="489"/>
      <c r="C295" s="496">
        <v>3</v>
      </c>
      <c r="D295" s="497" t="s">
        <v>75</v>
      </c>
      <c r="E295" s="497"/>
      <c r="F295" s="487">
        <f>SUM(F296:F299)</f>
        <v>4</v>
      </c>
      <c r="G295" s="487">
        <f>SUM(G296:G299)</f>
        <v>4500</v>
      </c>
      <c r="H295" s="487">
        <f>SUM(H296:H299)</f>
        <v>0</v>
      </c>
      <c r="I295" s="487">
        <f t="shared" si="4"/>
        <v>0</v>
      </c>
      <c r="J295" s="487"/>
      <c r="K295" s="390"/>
      <c r="L295" s="390"/>
    </row>
    <row r="296" spans="1:12" x14ac:dyDescent="0.2">
      <c r="A296" s="489">
        <v>2</v>
      </c>
      <c r="B296" s="489">
        <v>3</v>
      </c>
      <c r="C296" s="490"/>
      <c r="D296" s="493" t="s">
        <v>7</v>
      </c>
      <c r="E296" s="493" t="s">
        <v>501</v>
      </c>
      <c r="F296" s="494">
        <v>1</v>
      </c>
      <c r="G296" s="494">
        <v>1600</v>
      </c>
      <c r="H296" s="494">
        <v>0</v>
      </c>
      <c r="I296" s="494">
        <f t="shared" si="4"/>
        <v>0</v>
      </c>
      <c r="J296" s="494" t="s">
        <v>606</v>
      </c>
      <c r="K296" s="390">
        <v>1868.2099999999998</v>
      </c>
      <c r="L296" s="390">
        <v>1659.4366666666665</v>
      </c>
    </row>
    <row r="297" spans="1:12" ht="25.5" x14ac:dyDescent="0.2">
      <c r="A297" s="489">
        <v>3</v>
      </c>
      <c r="B297" s="489">
        <v>5</v>
      </c>
      <c r="C297" s="490"/>
      <c r="D297" s="491" t="s">
        <v>8</v>
      </c>
      <c r="E297" s="498" t="s">
        <v>813</v>
      </c>
      <c r="F297" s="492">
        <v>1</v>
      </c>
      <c r="G297" s="492">
        <v>1000</v>
      </c>
      <c r="H297" s="492">
        <v>0</v>
      </c>
      <c r="I297" s="492">
        <f t="shared" si="4"/>
        <v>0</v>
      </c>
      <c r="J297" s="492" t="s">
        <v>606</v>
      </c>
      <c r="K297" s="390"/>
      <c r="L297" s="390"/>
    </row>
    <row r="298" spans="1:12" x14ac:dyDescent="0.2">
      <c r="A298" s="489">
        <v>3</v>
      </c>
      <c r="B298" s="489">
        <v>5</v>
      </c>
      <c r="C298" s="490"/>
      <c r="D298" s="493" t="s">
        <v>8</v>
      </c>
      <c r="E298" s="493" t="s">
        <v>501</v>
      </c>
      <c r="F298" s="494">
        <v>1</v>
      </c>
      <c r="G298" s="494">
        <v>1000</v>
      </c>
      <c r="H298" s="494">
        <v>0</v>
      </c>
      <c r="I298" s="494">
        <f t="shared" si="4"/>
        <v>0</v>
      </c>
      <c r="J298" s="494" t="s">
        <v>606</v>
      </c>
      <c r="K298" s="390"/>
      <c r="L298" s="390"/>
    </row>
    <row r="299" spans="1:12" x14ac:dyDescent="0.2">
      <c r="A299" s="489">
        <v>3</v>
      </c>
      <c r="B299" s="489">
        <v>6</v>
      </c>
      <c r="C299" s="490"/>
      <c r="D299" s="493" t="s">
        <v>9</v>
      </c>
      <c r="E299" s="499" t="s">
        <v>501</v>
      </c>
      <c r="F299" s="500">
        <v>1</v>
      </c>
      <c r="G299" s="494">
        <v>900</v>
      </c>
      <c r="H299" s="494">
        <v>0</v>
      </c>
      <c r="I299" s="494">
        <f t="shared" si="4"/>
        <v>0</v>
      </c>
      <c r="J299" s="494" t="s">
        <v>606</v>
      </c>
      <c r="K299" s="390"/>
      <c r="L299" s="390"/>
    </row>
    <row r="300" spans="1:12" ht="25.5" x14ac:dyDescent="0.2">
      <c r="A300" s="393"/>
      <c r="B300" s="393"/>
      <c r="C300" s="503" t="s">
        <v>77</v>
      </c>
      <c r="D300" s="393" t="s">
        <v>78</v>
      </c>
      <c r="E300" s="393"/>
      <c r="F300" s="393">
        <f>SUM(F301:F303)</f>
        <v>3</v>
      </c>
      <c r="G300" s="393">
        <f>SUM(G301:G303)</f>
        <v>4150</v>
      </c>
      <c r="H300" s="393">
        <f>SUM(H301:H303)</f>
        <v>7200</v>
      </c>
      <c r="I300" s="393">
        <f t="shared" si="4"/>
        <v>86400</v>
      </c>
      <c r="J300" s="393"/>
      <c r="K300" s="390"/>
      <c r="L300" s="390"/>
    </row>
    <row r="301" spans="1:12" x14ac:dyDescent="0.2">
      <c r="A301" s="412">
        <v>1</v>
      </c>
      <c r="B301" s="412">
        <v>1</v>
      </c>
      <c r="C301" s="385"/>
      <c r="D301" s="421" t="s">
        <v>4</v>
      </c>
      <c r="E301" s="421" t="s">
        <v>501</v>
      </c>
      <c r="F301" s="418">
        <v>1</v>
      </c>
      <c r="G301" s="418">
        <v>2150</v>
      </c>
      <c r="H301" s="418">
        <v>4400</v>
      </c>
      <c r="I301" s="418">
        <f t="shared" si="4"/>
        <v>52800</v>
      </c>
      <c r="J301" s="418" t="s">
        <v>606</v>
      </c>
      <c r="K301" s="390"/>
      <c r="L301" s="390"/>
    </row>
    <row r="302" spans="1:12" x14ac:dyDescent="0.2">
      <c r="A302" s="412">
        <v>3</v>
      </c>
      <c r="B302" s="412">
        <v>5</v>
      </c>
      <c r="C302" s="385"/>
      <c r="D302" s="386" t="s">
        <v>8</v>
      </c>
      <c r="E302" s="386" t="s">
        <v>232</v>
      </c>
      <c r="F302" s="390">
        <v>1</v>
      </c>
      <c r="G302" s="390">
        <v>1000</v>
      </c>
      <c r="H302" s="390">
        <v>1400</v>
      </c>
      <c r="I302" s="390">
        <f t="shared" si="4"/>
        <v>16800</v>
      </c>
      <c r="J302" s="390" t="s">
        <v>606</v>
      </c>
      <c r="K302" s="390">
        <v>1239.5833333333333</v>
      </c>
      <c r="L302" s="390">
        <v>1400</v>
      </c>
    </row>
    <row r="303" spans="1:12" x14ac:dyDescent="0.2">
      <c r="A303" s="412">
        <v>3</v>
      </c>
      <c r="B303" s="412">
        <v>5</v>
      </c>
      <c r="C303" s="385"/>
      <c r="D303" s="386" t="s">
        <v>8</v>
      </c>
      <c r="E303" s="386" t="s">
        <v>231</v>
      </c>
      <c r="F303" s="390">
        <v>1</v>
      </c>
      <c r="G303" s="390">
        <v>1000</v>
      </c>
      <c r="H303" s="390">
        <v>1400</v>
      </c>
      <c r="I303" s="390">
        <f t="shared" si="4"/>
        <v>16800</v>
      </c>
      <c r="J303" s="390" t="s">
        <v>606</v>
      </c>
      <c r="K303" s="390">
        <v>1229.1666666666667</v>
      </c>
      <c r="L303" s="390">
        <v>1400</v>
      </c>
    </row>
    <row r="304" spans="1:12" x14ac:dyDescent="0.2">
      <c r="A304" s="412"/>
      <c r="B304" s="412"/>
      <c r="C304" s="385"/>
      <c r="D304" s="386"/>
      <c r="E304" s="386"/>
      <c r="F304" s="390"/>
      <c r="G304" s="390"/>
      <c r="H304" s="390"/>
      <c r="I304" s="390"/>
      <c r="J304" s="390"/>
      <c r="K304" s="390"/>
      <c r="L304" s="390"/>
    </row>
    <row r="305" spans="1:12" x14ac:dyDescent="0.2">
      <c r="A305" s="412"/>
      <c r="B305" s="412"/>
      <c r="C305" s="385"/>
      <c r="D305" s="386"/>
      <c r="E305" s="386"/>
      <c r="F305" s="390"/>
      <c r="G305" s="390"/>
      <c r="H305" s="390"/>
      <c r="I305" s="390"/>
      <c r="J305" s="390"/>
      <c r="K305" s="390"/>
      <c r="L305" s="390"/>
    </row>
    <row r="306" spans="1:12" ht="16.5" customHeight="1" x14ac:dyDescent="0.2">
      <c r="A306" s="412"/>
      <c r="B306" s="412"/>
      <c r="C306" s="385"/>
      <c r="D306" s="433" t="s">
        <v>640</v>
      </c>
      <c r="E306" s="386"/>
      <c r="F306" s="397">
        <f>SUM(F307:F326)</f>
        <v>19</v>
      </c>
      <c r="G306" s="397">
        <f>SUM(G307:G326)</f>
        <v>27875</v>
      </c>
      <c r="H306" s="397">
        <f>SUM(H307:H326)</f>
        <v>32875</v>
      </c>
      <c r="I306" s="397">
        <f>SUM(I307:I326)</f>
        <v>0</v>
      </c>
      <c r="J306" s="390"/>
      <c r="K306" s="390"/>
      <c r="L306" s="390"/>
    </row>
    <row r="307" spans="1:12" s="464" customFormat="1" x14ac:dyDescent="0.2">
      <c r="A307" s="463"/>
      <c r="B307" s="463"/>
      <c r="C307" s="457"/>
      <c r="D307" s="458"/>
      <c r="E307" s="458"/>
      <c r="F307" s="446"/>
      <c r="G307" s="446"/>
      <c r="H307" s="446"/>
      <c r="I307" s="446"/>
      <c r="J307" s="465" t="s">
        <v>502</v>
      </c>
      <c r="K307" s="446">
        <v>5510.416666666667</v>
      </c>
      <c r="L307" s="446">
        <v>5000</v>
      </c>
    </row>
    <row r="308" spans="1:12" s="464" customFormat="1" x14ac:dyDescent="0.2">
      <c r="A308" s="463"/>
      <c r="B308" s="463"/>
      <c r="C308" s="457"/>
      <c r="D308" s="458" t="s">
        <v>834</v>
      </c>
      <c r="E308" s="458" t="s">
        <v>227</v>
      </c>
      <c r="F308" s="446">
        <v>1</v>
      </c>
      <c r="G308" s="446">
        <v>2500</v>
      </c>
      <c r="H308" s="446">
        <v>5000</v>
      </c>
      <c r="I308" s="446"/>
      <c r="J308" s="465" t="s">
        <v>502</v>
      </c>
      <c r="K308" s="446">
        <v>3426.5875000000001</v>
      </c>
      <c r="L308" s="446">
        <v>5000</v>
      </c>
    </row>
    <row r="309" spans="1:12" s="464" customFormat="1" ht="25.5" x14ac:dyDescent="0.2">
      <c r="A309" s="463"/>
      <c r="B309" s="463"/>
      <c r="C309" s="457"/>
      <c r="D309" s="458" t="s">
        <v>835</v>
      </c>
      <c r="E309" s="458" t="s">
        <v>192</v>
      </c>
      <c r="F309" s="446">
        <v>1</v>
      </c>
      <c r="G309" s="446">
        <v>2150</v>
      </c>
      <c r="H309" s="446">
        <v>4300</v>
      </c>
      <c r="I309" s="446"/>
      <c r="J309" s="465" t="s">
        <v>502</v>
      </c>
      <c r="K309" s="446">
        <v>4383.333333333333</v>
      </c>
      <c r="L309" s="446">
        <v>4300</v>
      </c>
    </row>
    <row r="310" spans="1:12" s="464" customFormat="1" ht="25.5" x14ac:dyDescent="0.2">
      <c r="A310" s="463"/>
      <c r="B310" s="463"/>
      <c r="C310" s="457"/>
      <c r="D310" s="458" t="s">
        <v>836</v>
      </c>
      <c r="E310" s="458" t="s">
        <v>226</v>
      </c>
      <c r="F310" s="446">
        <v>1</v>
      </c>
      <c r="G310" s="446">
        <v>2500</v>
      </c>
      <c r="H310" s="446">
        <v>5000</v>
      </c>
      <c r="I310" s="446"/>
      <c r="J310" s="465" t="s">
        <v>502</v>
      </c>
      <c r="K310" s="446">
        <v>5093.75</v>
      </c>
      <c r="L310" s="446">
        <v>5000</v>
      </c>
    </row>
    <row r="311" spans="1:12" x14ac:dyDescent="0.2">
      <c r="A311" s="412"/>
      <c r="B311" s="412"/>
      <c r="C311" s="385"/>
      <c r="D311" s="391" t="s">
        <v>23</v>
      </c>
      <c r="E311" s="391" t="s">
        <v>578</v>
      </c>
      <c r="F311" s="390">
        <v>1</v>
      </c>
      <c r="G311" s="390">
        <v>900</v>
      </c>
      <c r="H311" s="390"/>
      <c r="I311" s="390"/>
      <c r="J311" s="390" t="s">
        <v>502</v>
      </c>
      <c r="K311" s="390"/>
      <c r="L311" s="390">
        <v>728.57</v>
      </c>
    </row>
    <row r="312" spans="1:12" ht="25.5" x14ac:dyDescent="0.2">
      <c r="A312" s="412"/>
      <c r="B312" s="412"/>
      <c r="C312" s="385"/>
      <c r="D312" s="391" t="s">
        <v>32</v>
      </c>
      <c r="E312" s="391" t="s">
        <v>639</v>
      </c>
      <c r="F312" s="390">
        <v>1</v>
      </c>
      <c r="G312" s="390">
        <v>2500</v>
      </c>
      <c r="H312" s="390">
        <v>2500</v>
      </c>
      <c r="I312" s="390"/>
      <c r="J312" s="390" t="s">
        <v>502</v>
      </c>
      <c r="K312" s="390">
        <v>2768.5183333333334</v>
      </c>
      <c r="L312" s="390">
        <v>2500</v>
      </c>
    </row>
    <row r="313" spans="1:12" ht="25.5" x14ac:dyDescent="0.2">
      <c r="A313" s="412"/>
      <c r="B313" s="412"/>
      <c r="C313" s="385"/>
      <c r="D313" s="391" t="s">
        <v>638</v>
      </c>
      <c r="E313" s="391" t="s">
        <v>462</v>
      </c>
      <c r="F313" s="390">
        <v>1</v>
      </c>
      <c r="G313" s="390">
        <v>800</v>
      </c>
      <c r="H313" s="390">
        <v>800</v>
      </c>
      <c r="I313" s="390"/>
      <c r="J313" s="390" t="s">
        <v>502</v>
      </c>
      <c r="K313" s="390">
        <v>1250</v>
      </c>
      <c r="L313" s="390">
        <v>1000</v>
      </c>
    </row>
    <row r="314" spans="1:12" ht="25.5" x14ac:dyDescent="0.2">
      <c r="A314" s="412"/>
      <c r="B314" s="412"/>
      <c r="C314" s="385"/>
      <c r="D314" s="391" t="s">
        <v>638</v>
      </c>
      <c r="E314" s="391" t="s">
        <v>637</v>
      </c>
      <c r="F314" s="390">
        <v>1</v>
      </c>
      <c r="G314" s="390">
        <v>800</v>
      </c>
      <c r="H314" s="390">
        <v>800</v>
      </c>
      <c r="I314" s="390"/>
      <c r="J314" s="390" t="s">
        <v>502</v>
      </c>
      <c r="K314" s="390">
        <v>960.41666666666663</v>
      </c>
      <c r="L314" s="390">
        <v>800</v>
      </c>
    </row>
    <row r="315" spans="1:12" ht="25.5" x14ac:dyDescent="0.2">
      <c r="A315" s="412"/>
      <c r="B315" s="412"/>
      <c r="C315" s="385"/>
      <c r="D315" s="391" t="s">
        <v>636</v>
      </c>
      <c r="E315" s="391" t="s">
        <v>566</v>
      </c>
      <c r="F315" s="390">
        <v>1</v>
      </c>
      <c r="G315" s="390">
        <v>625</v>
      </c>
      <c r="H315" s="390">
        <v>0</v>
      </c>
      <c r="I315" s="390"/>
      <c r="J315" s="390" t="s">
        <v>502</v>
      </c>
      <c r="K315" s="390"/>
      <c r="L315" s="390">
        <v>138.89000000000001</v>
      </c>
    </row>
    <row r="316" spans="1:12" ht="25.5" x14ac:dyDescent="0.2">
      <c r="A316" s="412"/>
      <c r="B316" s="412"/>
      <c r="C316" s="385"/>
      <c r="D316" s="391" t="s">
        <v>636</v>
      </c>
      <c r="E316" s="391" t="s">
        <v>565</v>
      </c>
      <c r="F316" s="390">
        <v>1</v>
      </c>
      <c r="G316" s="390">
        <v>625</v>
      </c>
      <c r="H316" s="390">
        <v>0</v>
      </c>
      <c r="I316" s="390"/>
      <c r="J316" s="390" t="s">
        <v>502</v>
      </c>
      <c r="K316" s="390"/>
      <c r="L316" s="390">
        <v>138.89000000000001</v>
      </c>
    </row>
    <row r="317" spans="1:12" ht="25.5" x14ac:dyDescent="0.2">
      <c r="A317" s="412"/>
      <c r="B317" s="412"/>
      <c r="C317" s="385"/>
      <c r="D317" s="391" t="s">
        <v>636</v>
      </c>
      <c r="E317" s="391" t="s">
        <v>211</v>
      </c>
      <c r="F317" s="390">
        <v>1</v>
      </c>
      <c r="G317" s="390">
        <v>800</v>
      </c>
      <c r="H317" s="390">
        <v>800</v>
      </c>
      <c r="I317" s="390"/>
      <c r="J317" s="390" t="s">
        <v>502</v>
      </c>
      <c r="K317" s="390">
        <v>960.41666666666663</v>
      </c>
      <c r="L317" s="390">
        <v>800</v>
      </c>
    </row>
    <row r="318" spans="1:12" ht="38.25" x14ac:dyDescent="0.2">
      <c r="A318" s="412"/>
      <c r="B318" s="412"/>
      <c r="C318" s="385"/>
      <c r="D318" s="391" t="s">
        <v>635</v>
      </c>
      <c r="E318" s="391" t="s">
        <v>186</v>
      </c>
      <c r="F318" s="390">
        <v>1</v>
      </c>
      <c r="G318" s="390">
        <v>1000</v>
      </c>
      <c r="H318" s="390">
        <v>1000</v>
      </c>
      <c r="I318" s="390"/>
      <c r="J318" s="390" t="s">
        <v>502</v>
      </c>
      <c r="K318" s="390">
        <v>1177.0825000000002</v>
      </c>
      <c r="L318" s="390">
        <v>936.50666666666666</v>
      </c>
    </row>
    <row r="319" spans="1:12" ht="25.5" x14ac:dyDescent="0.2">
      <c r="A319" s="412"/>
      <c r="B319" s="412"/>
      <c r="C319" s="385"/>
      <c r="D319" s="391" t="s">
        <v>634</v>
      </c>
      <c r="E319" s="391" t="s">
        <v>141</v>
      </c>
      <c r="F319" s="390">
        <v>1</v>
      </c>
      <c r="G319" s="390">
        <v>800</v>
      </c>
      <c r="H319" s="390">
        <v>800</v>
      </c>
      <c r="I319" s="390"/>
      <c r="J319" s="390" t="s">
        <v>502</v>
      </c>
      <c r="K319" s="390">
        <v>950</v>
      </c>
      <c r="L319" s="390">
        <v>800</v>
      </c>
    </row>
    <row r="320" spans="1:12" ht="25.5" x14ac:dyDescent="0.2">
      <c r="A320" s="412"/>
      <c r="B320" s="412"/>
      <c r="C320" s="385"/>
      <c r="D320" s="391" t="s">
        <v>633</v>
      </c>
      <c r="E320" s="391" t="s">
        <v>194</v>
      </c>
      <c r="F320" s="390">
        <v>1</v>
      </c>
      <c r="G320" s="390">
        <v>1000</v>
      </c>
      <c r="H320" s="390">
        <v>1000</v>
      </c>
      <c r="I320" s="390"/>
      <c r="J320" s="390" t="s">
        <v>502</v>
      </c>
      <c r="K320" s="390">
        <v>1177.0833333333335</v>
      </c>
      <c r="L320" s="390">
        <v>1000</v>
      </c>
    </row>
    <row r="321" spans="1:12" x14ac:dyDescent="0.2">
      <c r="A321" s="412"/>
      <c r="B321" s="412"/>
      <c r="C321" s="385"/>
      <c r="D321" s="391" t="s">
        <v>48</v>
      </c>
      <c r="E321" s="391" t="s">
        <v>193</v>
      </c>
      <c r="F321" s="390">
        <v>1</v>
      </c>
      <c r="G321" s="390">
        <v>1250</v>
      </c>
      <c r="H321" s="390">
        <v>1250</v>
      </c>
      <c r="I321" s="390"/>
      <c r="J321" s="390" t="s">
        <v>502</v>
      </c>
      <c r="K321" s="390">
        <v>1323.9083333333335</v>
      </c>
      <c r="L321" s="390">
        <v>1250</v>
      </c>
    </row>
    <row r="322" spans="1:12" x14ac:dyDescent="0.2">
      <c r="A322" s="412"/>
      <c r="B322" s="412"/>
      <c r="C322" s="385"/>
      <c r="D322" s="391" t="s">
        <v>48</v>
      </c>
      <c r="E322" s="431" t="s">
        <v>557</v>
      </c>
      <c r="F322" s="429">
        <v>1</v>
      </c>
      <c r="G322" s="429">
        <v>2500</v>
      </c>
      <c r="H322" s="429">
        <v>2500</v>
      </c>
      <c r="I322" s="390"/>
      <c r="J322" s="390" t="s">
        <v>502</v>
      </c>
      <c r="K322" s="390"/>
      <c r="L322" s="390"/>
    </row>
    <row r="323" spans="1:12" x14ac:dyDescent="0.2">
      <c r="A323" s="412"/>
      <c r="B323" s="412"/>
      <c r="C323" s="385"/>
      <c r="D323" s="391" t="s">
        <v>48</v>
      </c>
      <c r="E323" s="431" t="s">
        <v>632</v>
      </c>
      <c r="F323" s="429">
        <v>1</v>
      </c>
      <c r="G323" s="429">
        <v>1250</v>
      </c>
      <c r="H323" s="429">
        <v>1250</v>
      </c>
      <c r="I323" s="390"/>
      <c r="J323" s="390" t="s">
        <v>502</v>
      </c>
      <c r="K323" s="390"/>
      <c r="L323" s="390"/>
    </row>
    <row r="324" spans="1:12" ht="25.5" x14ac:dyDescent="0.2">
      <c r="A324" s="412"/>
      <c r="B324" s="412"/>
      <c r="C324" s="385"/>
      <c r="D324" s="391" t="s">
        <v>631</v>
      </c>
      <c r="E324" s="391" t="s">
        <v>461</v>
      </c>
      <c r="F324" s="390">
        <v>1</v>
      </c>
      <c r="G324" s="390">
        <v>800</v>
      </c>
      <c r="H324" s="390">
        <v>800</v>
      </c>
      <c r="I324" s="390"/>
      <c r="J324" s="390" t="s">
        <v>502</v>
      </c>
      <c r="K324" s="390">
        <v>1250</v>
      </c>
      <c r="L324" s="390">
        <v>1000</v>
      </c>
    </row>
    <row r="325" spans="1:12" x14ac:dyDescent="0.2">
      <c r="A325" s="412"/>
      <c r="B325" s="412"/>
      <c r="C325" s="385"/>
      <c r="D325" s="391" t="s">
        <v>54</v>
      </c>
      <c r="E325" s="391" t="s">
        <v>832</v>
      </c>
      <c r="F325" s="390">
        <v>1</v>
      </c>
      <c r="G325" s="390">
        <v>3200</v>
      </c>
      <c r="H325" s="390">
        <v>3200</v>
      </c>
      <c r="I325" s="390"/>
      <c r="J325" s="390"/>
      <c r="K325" s="390"/>
      <c r="L325" s="390"/>
    </row>
    <row r="326" spans="1:12" x14ac:dyDescent="0.2">
      <c r="A326" s="412"/>
      <c r="B326" s="412"/>
      <c r="C326" s="385"/>
      <c r="D326" s="391" t="s">
        <v>54</v>
      </c>
      <c r="E326" s="391" t="s">
        <v>225</v>
      </c>
      <c r="F326" s="390">
        <v>1</v>
      </c>
      <c r="G326" s="390">
        <v>1875</v>
      </c>
      <c r="H326" s="390">
        <v>1875</v>
      </c>
      <c r="I326" s="390"/>
      <c r="J326" s="390" t="s">
        <v>502</v>
      </c>
      <c r="K326" s="390">
        <v>1645.8333333333333</v>
      </c>
      <c r="L326" s="390">
        <v>1875</v>
      </c>
    </row>
    <row r="327" spans="1:12" ht="38.25" customHeight="1" x14ac:dyDescent="0.2">
      <c r="A327" s="412"/>
      <c r="B327" s="412"/>
      <c r="C327" s="385"/>
      <c r="D327" s="432" t="s">
        <v>825</v>
      </c>
      <c r="E327" s="391"/>
      <c r="F327" s="397">
        <f>SUM(F328:F369)</f>
        <v>42</v>
      </c>
      <c r="G327" s="397">
        <f>SUM(G328:G369)</f>
        <v>34200</v>
      </c>
      <c r="H327" s="397">
        <f>SUM(H328:H369)</f>
        <v>36015</v>
      </c>
      <c r="I327" s="397">
        <f>SUM(I328:I369)</f>
        <v>0</v>
      </c>
      <c r="J327" s="390"/>
      <c r="K327" s="390"/>
      <c r="L327" s="390"/>
    </row>
    <row r="328" spans="1:12" x14ac:dyDescent="0.2">
      <c r="A328" s="412"/>
      <c r="B328" s="412"/>
      <c r="C328" s="385"/>
      <c r="D328" s="391" t="s">
        <v>8</v>
      </c>
      <c r="E328" s="391" t="s">
        <v>655</v>
      </c>
      <c r="F328" s="390">
        <v>1</v>
      </c>
      <c r="G328" s="390">
        <v>1000</v>
      </c>
      <c r="H328" s="390">
        <v>1335</v>
      </c>
      <c r="I328" s="390"/>
      <c r="J328" s="390" t="s">
        <v>502</v>
      </c>
      <c r="K328" s="390">
        <v>1414.5833333333333</v>
      </c>
      <c r="L328" s="390">
        <v>1250</v>
      </c>
    </row>
    <row r="329" spans="1:12" x14ac:dyDescent="0.2">
      <c r="A329" s="412"/>
      <c r="B329" s="412"/>
      <c r="C329" s="385"/>
      <c r="D329" s="391" t="s">
        <v>8</v>
      </c>
      <c r="E329" s="391" t="s">
        <v>654</v>
      </c>
      <c r="F329" s="390">
        <v>1</v>
      </c>
      <c r="G329" s="390">
        <v>1000</v>
      </c>
      <c r="H329" s="390">
        <v>1335</v>
      </c>
      <c r="I329" s="390"/>
      <c r="J329" s="390" t="s">
        <v>502</v>
      </c>
      <c r="K329" s="390">
        <v>1052.0825</v>
      </c>
      <c r="L329" s="390">
        <v>1250</v>
      </c>
    </row>
    <row r="330" spans="1:12" ht="51" x14ac:dyDescent="0.2">
      <c r="A330" s="412"/>
      <c r="B330" s="412"/>
      <c r="C330" s="385"/>
      <c r="D330" s="391" t="s">
        <v>8</v>
      </c>
      <c r="E330" s="391" t="s">
        <v>815</v>
      </c>
      <c r="F330" s="390">
        <v>1</v>
      </c>
      <c r="G330" s="390">
        <v>1000</v>
      </c>
      <c r="H330" s="390">
        <v>1335</v>
      </c>
      <c r="I330" s="390"/>
      <c r="J330" s="390" t="s">
        <v>502</v>
      </c>
      <c r="K330" s="390">
        <v>1343.75</v>
      </c>
      <c r="L330" s="390">
        <v>333.33333333333331</v>
      </c>
    </row>
    <row r="331" spans="1:12" x14ac:dyDescent="0.2">
      <c r="A331" s="412"/>
      <c r="B331" s="412"/>
      <c r="C331" s="385"/>
      <c r="D331" s="391" t="s">
        <v>10</v>
      </c>
      <c r="E331" s="391" t="s">
        <v>199</v>
      </c>
      <c r="F331" s="390">
        <v>1</v>
      </c>
      <c r="G331" s="390">
        <v>800</v>
      </c>
      <c r="H331" s="390">
        <v>1070</v>
      </c>
      <c r="I331" s="390"/>
      <c r="J331" s="390" t="s">
        <v>502</v>
      </c>
      <c r="K331" s="390">
        <v>1027.0833333333333</v>
      </c>
      <c r="L331" s="390">
        <v>800</v>
      </c>
    </row>
    <row r="332" spans="1:12" x14ac:dyDescent="0.2">
      <c r="A332" s="412"/>
      <c r="B332" s="412"/>
      <c r="C332" s="385"/>
      <c r="D332" s="391" t="s">
        <v>10</v>
      </c>
      <c r="E332" s="391" t="s">
        <v>649</v>
      </c>
      <c r="F332" s="390">
        <v>1</v>
      </c>
      <c r="G332" s="390">
        <v>800</v>
      </c>
      <c r="H332" s="390">
        <v>1070</v>
      </c>
      <c r="I332" s="390"/>
      <c r="J332" s="390" t="s">
        <v>502</v>
      </c>
      <c r="K332" s="390">
        <v>1160.4166666666667</v>
      </c>
      <c r="L332" s="390">
        <v>800</v>
      </c>
    </row>
    <row r="333" spans="1:12" x14ac:dyDescent="0.2">
      <c r="A333" s="412"/>
      <c r="B333" s="412"/>
      <c r="C333" s="385"/>
      <c r="D333" s="391" t="s">
        <v>10</v>
      </c>
      <c r="E333" s="431" t="s">
        <v>792</v>
      </c>
      <c r="F333" s="390">
        <v>1</v>
      </c>
      <c r="G333" s="390">
        <v>800</v>
      </c>
      <c r="H333" s="390">
        <v>1070</v>
      </c>
      <c r="I333" s="390"/>
      <c r="J333" s="390" t="s">
        <v>502</v>
      </c>
      <c r="K333" s="390"/>
      <c r="L333" s="390"/>
    </row>
    <row r="334" spans="1:12" x14ac:dyDescent="0.2">
      <c r="A334" s="412"/>
      <c r="B334" s="412"/>
      <c r="C334" s="385"/>
      <c r="D334" s="391" t="s">
        <v>10</v>
      </c>
      <c r="E334" s="391" t="s">
        <v>200</v>
      </c>
      <c r="F334" s="390">
        <v>1</v>
      </c>
      <c r="G334" s="390">
        <v>800</v>
      </c>
      <c r="H334" s="390">
        <v>800</v>
      </c>
      <c r="I334" s="390"/>
      <c r="J334" s="390" t="s">
        <v>502</v>
      </c>
      <c r="K334" s="390">
        <v>960.41583333333335</v>
      </c>
      <c r="L334" s="390">
        <v>800</v>
      </c>
    </row>
    <row r="335" spans="1:12" x14ac:dyDescent="0.2">
      <c r="A335" s="412"/>
      <c r="B335" s="412"/>
      <c r="C335" s="385"/>
      <c r="D335" s="391" t="s">
        <v>10</v>
      </c>
      <c r="E335" s="391" t="s">
        <v>648</v>
      </c>
      <c r="F335" s="390">
        <v>1</v>
      </c>
      <c r="G335" s="390">
        <v>800</v>
      </c>
      <c r="H335" s="390">
        <v>800</v>
      </c>
      <c r="I335" s="390"/>
      <c r="J335" s="390" t="s">
        <v>502</v>
      </c>
      <c r="K335" s="390">
        <v>960.41583333333335</v>
      </c>
      <c r="L335" s="390">
        <v>800</v>
      </c>
    </row>
    <row r="336" spans="1:12" x14ac:dyDescent="0.2">
      <c r="A336" s="412"/>
      <c r="B336" s="412"/>
      <c r="C336" s="385"/>
      <c r="D336" s="391" t="s">
        <v>10</v>
      </c>
      <c r="E336" s="391" t="s">
        <v>647</v>
      </c>
      <c r="F336" s="390">
        <v>1</v>
      </c>
      <c r="G336" s="390">
        <v>800</v>
      </c>
      <c r="H336" s="390">
        <v>800</v>
      </c>
      <c r="I336" s="390"/>
      <c r="J336" s="390" t="s">
        <v>502</v>
      </c>
      <c r="K336" s="390">
        <v>960.41583333333335</v>
      </c>
      <c r="L336" s="390">
        <v>800</v>
      </c>
    </row>
    <row r="337" spans="1:12" x14ac:dyDescent="0.2">
      <c r="A337" s="412"/>
      <c r="B337" s="412"/>
      <c r="C337" s="385"/>
      <c r="D337" s="391" t="s">
        <v>10</v>
      </c>
      <c r="E337" s="391" t="s">
        <v>202</v>
      </c>
      <c r="F337" s="390">
        <v>1</v>
      </c>
      <c r="G337" s="390">
        <v>800</v>
      </c>
      <c r="H337" s="390">
        <v>800</v>
      </c>
      <c r="I337" s="390"/>
      <c r="J337" s="390" t="s">
        <v>502</v>
      </c>
      <c r="K337" s="390">
        <v>950</v>
      </c>
      <c r="L337" s="390">
        <v>800</v>
      </c>
    </row>
    <row r="338" spans="1:12" x14ac:dyDescent="0.2">
      <c r="A338" s="412"/>
      <c r="B338" s="412"/>
      <c r="C338" s="385"/>
      <c r="D338" s="391" t="s">
        <v>10</v>
      </c>
      <c r="E338" s="391" t="s">
        <v>204</v>
      </c>
      <c r="F338" s="390">
        <v>1</v>
      </c>
      <c r="G338" s="390">
        <v>800</v>
      </c>
      <c r="H338" s="390">
        <v>800</v>
      </c>
      <c r="I338" s="390"/>
      <c r="J338" s="390" t="s">
        <v>502</v>
      </c>
      <c r="K338" s="390">
        <v>960</v>
      </c>
      <c r="L338" s="390">
        <v>800</v>
      </c>
    </row>
    <row r="339" spans="1:12" x14ac:dyDescent="0.2">
      <c r="A339" s="412"/>
      <c r="B339" s="412"/>
      <c r="C339" s="385"/>
      <c r="D339" s="391" t="s">
        <v>10</v>
      </c>
      <c r="E339" s="391" t="s">
        <v>151</v>
      </c>
      <c r="F339" s="390">
        <v>1</v>
      </c>
      <c r="G339" s="390">
        <v>800</v>
      </c>
      <c r="H339" s="390">
        <v>800</v>
      </c>
      <c r="I339" s="390"/>
      <c r="J339" s="390" t="s">
        <v>502</v>
      </c>
      <c r="K339" s="390">
        <v>950</v>
      </c>
      <c r="L339" s="390">
        <v>800</v>
      </c>
    </row>
    <row r="340" spans="1:12" x14ac:dyDescent="0.2">
      <c r="A340" s="412"/>
      <c r="B340" s="412"/>
      <c r="C340" s="385"/>
      <c r="D340" s="391" t="s">
        <v>10</v>
      </c>
      <c r="E340" s="391" t="s">
        <v>184</v>
      </c>
      <c r="F340" s="390">
        <v>1</v>
      </c>
      <c r="G340" s="390">
        <v>800</v>
      </c>
      <c r="H340" s="390">
        <v>800</v>
      </c>
      <c r="I340" s="390"/>
      <c r="J340" s="390" t="s">
        <v>502</v>
      </c>
      <c r="K340" s="390">
        <v>960.41583333333335</v>
      </c>
      <c r="L340" s="390">
        <v>800</v>
      </c>
    </row>
    <row r="341" spans="1:12" x14ac:dyDescent="0.2">
      <c r="A341" s="412"/>
      <c r="B341" s="412"/>
      <c r="C341" s="385"/>
      <c r="D341" s="391" t="s">
        <v>10</v>
      </c>
      <c r="E341" s="391" t="s">
        <v>646</v>
      </c>
      <c r="F341" s="390">
        <v>1</v>
      </c>
      <c r="G341" s="390">
        <v>800</v>
      </c>
      <c r="H341" s="390">
        <v>800</v>
      </c>
      <c r="I341" s="390"/>
      <c r="J341" s="390" t="s">
        <v>502</v>
      </c>
      <c r="K341" s="390">
        <v>960.41583333333335</v>
      </c>
      <c r="L341" s="390">
        <v>800</v>
      </c>
    </row>
    <row r="342" spans="1:12" ht="25.5" x14ac:dyDescent="0.2">
      <c r="A342" s="412"/>
      <c r="B342" s="412"/>
      <c r="C342" s="385"/>
      <c r="D342" s="391" t="s">
        <v>10</v>
      </c>
      <c r="E342" s="391" t="s">
        <v>178</v>
      </c>
      <c r="F342" s="390">
        <v>1</v>
      </c>
      <c r="G342" s="390">
        <v>800</v>
      </c>
      <c r="H342" s="390">
        <v>800</v>
      </c>
      <c r="I342" s="390"/>
      <c r="J342" s="390" t="s">
        <v>502</v>
      </c>
      <c r="K342" s="390">
        <v>949.99749999999995</v>
      </c>
      <c r="L342" s="390">
        <v>800</v>
      </c>
    </row>
    <row r="343" spans="1:12" x14ac:dyDescent="0.2">
      <c r="A343" s="412"/>
      <c r="B343" s="412"/>
      <c r="C343" s="385"/>
      <c r="D343" s="391" t="s">
        <v>10</v>
      </c>
      <c r="E343" s="391" t="s">
        <v>179</v>
      </c>
      <c r="F343" s="390">
        <v>1</v>
      </c>
      <c r="G343" s="390">
        <v>800</v>
      </c>
      <c r="H343" s="390">
        <v>800</v>
      </c>
      <c r="I343" s="390"/>
      <c r="J343" s="390" t="s">
        <v>502</v>
      </c>
      <c r="K343" s="390">
        <v>960.41499999999996</v>
      </c>
      <c r="L343" s="390">
        <v>800</v>
      </c>
    </row>
    <row r="344" spans="1:12" x14ac:dyDescent="0.2">
      <c r="A344" s="412"/>
      <c r="B344" s="412"/>
      <c r="C344" s="385"/>
      <c r="D344" s="391" t="s">
        <v>10</v>
      </c>
      <c r="E344" s="391" t="s">
        <v>180</v>
      </c>
      <c r="F344" s="390">
        <v>1</v>
      </c>
      <c r="G344" s="390">
        <v>800</v>
      </c>
      <c r="H344" s="390">
        <v>800</v>
      </c>
      <c r="I344" s="390"/>
      <c r="J344" s="390" t="s">
        <v>502</v>
      </c>
      <c r="K344" s="390">
        <v>960.41499999999996</v>
      </c>
      <c r="L344" s="390">
        <v>800</v>
      </c>
    </row>
    <row r="345" spans="1:12" x14ac:dyDescent="0.2">
      <c r="A345" s="412"/>
      <c r="B345" s="412"/>
      <c r="C345" s="385"/>
      <c r="D345" s="391" t="s">
        <v>10</v>
      </c>
      <c r="E345" s="391" t="s">
        <v>645</v>
      </c>
      <c r="F345" s="390">
        <v>1</v>
      </c>
      <c r="G345" s="390">
        <v>800</v>
      </c>
      <c r="H345" s="390">
        <v>800</v>
      </c>
      <c r="I345" s="390"/>
      <c r="J345" s="390" t="s">
        <v>502</v>
      </c>
      <c r="K345" s="390">
        <v>960.41499999999996</v>
      </c>
      <c r="L345" s="390">
        <v>800</v>
      </c>
    </row>
    <row r="346" spans="1:12" x14ac:dyDescent="0.2">
      <c r="A346" s="412"/>
      <c r="B346" s="412"/>
      <c r="C346" s="385"/>
      <c r="D346" s="391" t="s">
        <v>10</v>
      </c>
      <c r="E346" s="391" t="s">
        <v>176</v>
      </c>
      <c r="F346" s="390">
        <v>1</v>
      </c>
      <c r="G346" s="390">
        <v>800</v>
      </c>
      <c r="H346" s="390">
        <v>800</v>
      </c>
      <c r="I346" s="390"/>
      <c r="J346" s="390" t="s">
        <v>502</v>
      </c>
      <c r="K346" s="390">
        <v>960.41499999999996</v>
      </c>
      <c r="L346" s="390">
        <v>800</v>
      </c>
    </row>
    <row r="347" spans="1:12" x14ac:dyDescent="0.2">
      <c r="A347" s="412"/>
      <c r="B347" s="412"/>
      <c r="C347" s="385"/>
      <c r="D347" s="391" t="s">
        <v>10</v>
      </c>
      <c r="E347" s="391" t="s">
        <v>174</v>
      </c>
      <c r="F347" s="390">
        <v>1</v>
      </c>
      <c r="G347" s="390">
        <v>800</v>
      </c>
      <c r="H347" s="390">
        <v>800</v>
      </c>
      <c r="I347" s="390"/>
      <c r="J347" s="390" t="s">
        <v>502</v>
      </c>
      <c r="K347" s="390">
        <v>960.41499999999996</v>
      </c>
      <c r="L347" s="390">
        <v>800</v>
      </c>
    </row>
    <row r="348" spans="1:12" x14ac:dyDescent="0.2">
      <c r="A348" s="412"/>
      <c r="B348" s="412"/>
      <c r="C348" s="385"/>
      <c r="D348" s="391" t="s">
        <v>10</v>
      </c>
      <c r="E348" s="391" t="s">
        <v>170</v>
      </c>
      <c r="F348" s="390">
        <v>1</v>
      </c>
      <c r="G348" s="390">
        <v>800</v>
      </c>
      <c r="H348" s="390">
        <v>800</v>
      </c>
      <c r="I348" s="390"/>
      <c r="J348" s="390" t="s">
        <v>502</v>
      </c>
      <c r="K348" s="390">
        <v>950</v>
      </c>
      <c r="L348" s="390">
        <v>749.20666666666659</v>
      </c>
    </row>
    <row r="349" spans="1:12" x14ac:dyDescent="0.2">
      <c r="A349" s="412"/>
      <c r="B349" s="412"/>
      <c r="C349" s="385"/>
      <c r="D349" s="391" t="s">
        <v>10</v>
      </c>
      <c r="E349" s="391" t="s">
        <v>171</v>
      </c>
      <c r="F349" s="390">
        <v>1</v>
      </c>
      <c r="G349" s="390">
        <v>800</v>
      </c>
      <c r="H349" s="390">
        <v>800</v>
      </c>
      <c r="I349" s="390"/>
      <c r="J349" s="390" t="s">
        <v>502</v>
      </c>
      <c r="K349" s="390">
        <v>960.41499999999996</v>
      </c>
      <c r="L349" s="390">
        <v>800</v>
      </c>
    </row>
    <row r="350" spans="1:12" x14ac:dyDescent="0.2">
      <c r="A350" s="412"/>
      <c r="B350" s="412"/>
      <c r="C350" s="385"/>
      <c r="D350" s="391" t="s">
        <v>10</v>
      </c>
      <c r="E350" s="391" t="s">
        <v>172</v>
      </c>
      <c r="F350" s="390">
        <v>1</v>
      </c>
      <c r="G350" s="390">
        <v>800</v>
      </c>
      <c r="H350" s="390">
        <v>800</v>
      </c>
      <c r="I350" s="390"/>
      <c r="J350" s="390" t="s">
        <v>502</v>
      </c>
      <c r="K350" s="390">
        <v>960.41499999999996</v>
      </c>
      <c r="L350" s="390">
        <v>800</v>
      </c>
    </row>
    <row r="351" spans="1:12" x14ac:dyDescent="0.2">
      <c r="A351" s="412"/>
      <c r="B351" s="412"/>
      <c r="C351" s="385"/>
      <c r="D351" s="391" t="s">
        <v>10</v>
      </c>
      <c r="E351" s="391" t="s">
        <v>173</v>
      </c>
      <c r="F351" s="390">
        <v>1</v>
      </c>
      <c r="G351" s="390">
        <v>800</v>
      </c>
      <c r="H351" s="390">
        <v>800</v>
      </c>
      <c r="I351" s="390"/>
      <c r="J351" s="390" t="s">
        <v>502</v>
      </c>
      <c r="K351" s="390">
        <v>960.41499999999996</v>
      </c>
      <c r="L351" s="390">
        <v>800</v>
      </c>
    </row>
    <row r="352" spans="1:12" x14ac:dyDescent="0.2">
      <c r="A352" s="412"/>
      <c r="B352" s="412"/>
      <c r="C352" s="385"/>
      <c r="D352" s="391" t="s">
        <v>10</v>
      </c>
      <c r="E352" s="391" t="s">
        <v>166</v>
      </c>
      <c r="F352" s="390">
        <v>1</v>
      </c>
      <c r="G352" s="390">
        <v>800</v>
      </c>
      <c r="H352" s="390">
        <v>800</v>
      </c>
      <c r="I352" s="390"/>
      <c r="J352" s="390" t="s">
        <v>502</v>
      </c>
      <c r="K352" s="390">
        <v>960.41499999999996</v>
      </c>
      <c r="L352" s="390">
        <v>800</v>
      </c>
    </row>
    <row r="353" spans="1:12" x14ac:dyDescent="0.2">
      <c r="A353" s="412"/>
      <c r="B353" s="412"/>
      <c r="C353" s="385"/>
      <c r="D353" s="391" t="s">
        <v>10</v>
      </c>
      <c r="E353" s="391" t="s">
        <v>167</v>
      </c>
      <c r="F353" s="390">
        <v>1</v>
      </c>
      <c r="G353" s="390">
        <v>800</v>
      </c>
      <c r="H353" s="390">
        <v>800</v>
      </c>
      <c r="I353" s="390"/>
      <c r="J353" s="390" t="s">
        <v>502</v>
      </c>
      <c r="K353" s="390">
        <v>960.41499999999996</v>
      </c>
      <c r="L353" s="390">
        <v>800</v>
      </c>
    </row>
    <row r="354" spans="1:12" x14ac:dyDescent="0.2">
      <c r="A354" s="412"/>
      <c r="B354" s="412"/>
      <c r="C354" s="385"/>
      <c r="D354" s="391" t="s">
        <v>10</v>
      </c>
      <c r="E354" s="391" t="s">
        <v>168</v>
      </c>
      <c r="F354" s="390">
        <v>1</v>
      </c>
      <c r="G354" s="390">
        <v>800</v>
      </c>
      <c r="H354" s="390">
        <v>800</v>
      </c>
      <c r="I354" s="390"/>
      <c r="J354" s="390" t="s">
        <v>502</v>
      </c>
      <c r="K354" s="390">
        <v>960.41499999999996</v>
      </c>
      <c r="L354" s="390">
        <v>800</v>
      </c>
    </row>
    <row r="355" spans="1:12" x14ac:dyDescent="0.2">
      <c r="A355" s="412"/>
      <c r="B355" s="412"/>
      <c r="C355" s="385"/>
      <c r="D355" s="391" t="s">
        <v>10</v>
      </c>
      <c r="E355" s="391" t="s">
        <v>169</v>
      </c>
      <c r="F355" s="390">
        <v>1</v>
      </c>
      <c r="G355" s="390">
        <v>800</v>
      </c>
      <c r="H355" s="390">
        <v>800</v>
      </c>
      <c r="I355" s="390"/>
      <c r="J355" s="390" t="s">
        <v>502</v>
      </c>
      <c r="K355" s="390">
        <v>960.41499999999996</v>
      </c>
      <c r="L355" s="390">
        <v>800</v>
      </c>
    </row>
    <row r="356" spans="1:12" x14ac:dyDescent="0.2">
      <c r="A356" s="412"/>
      <c r="B356" s="412"/>
      <c r="C356" s="385"/>
      <c r="D356" s="391" t="s">
        <v>10</v>
      </c>
      <c r="E356" s="391" t="s">
        <v>163</v>
      </c>
      <c r="F356" s="390">
        <v>1</v>
      </c>
      <c r="G356" s="390">
        <v>800</v>
      </c>
      <c r="H356" s="390">
        <v>800</v>
      </c>
      <c r="I356" s="390"/>
      <c r="J356" s="390" t="s">
        <v>502</v>
      </c>
      <c r="K356" s="390">
        <v>960.41499999999996</v>
      </c>
      <c r="L356" s="390">
        <v>800</v>
      </c>
    </row>
    <row r="357" spans="1:12" x14ac:dyDescent="0.2">
      <c r="A357" s="412"/>
      <c r="B357" s="412"/>
      <c r="C357" s="385"/>
      <c r="D357" s="391" t="s">
        <v>10</v>
      </c>
      <c r="E357" s="391" t="s">
        <v>164</v>
      </c>
      <c r="F357" s="390">
        <v>1</v>
      </c>
      <c r="G357" s="390">
        <v>800</v>
      </c>
      <c r="H357" s="390">
        <v>800</v>
      </c>
      <c r="I357" s="390"/>
      <c r="J357" s="390" t="s">
        <v>502</v>
      </c>
      <c r="K357" s="390">
        <v>960.41499999999996</v>
      </c>
      <c r="L357" s="390">
        <v>800</v>
      </c>
    </row>
    <row r="358" spans="1:12" x14ac:dyDescent="0.2">
      <c r="A358" s="412"/>
      <c r="B358" s="412"/>
      <c r="C358" s="385"/>
      <c r="D358" s="391" t="s">
        <v>10</v>
      </c>
      <c r="E358" s="391" t="s">
        <v>165</v>
      </c>
      <c r="F358" s="390">
        <v>1</v>
      </c>
      <c r="G358" s="390">
        <v>800</v>
      </c>
      <c r="H358" s="390">
        <v>800</v>
      </c>
      <c r="I358" s="390"/>
      <c r="J358" s="390" t="s">
        <v>502</v>
      </c>
      <c r="K358" s="390">
        <v>960.41499999999996</v>
      </c>
      <c r="L358" s="390">
        <v>800</v>
      </c>
    </row>
    <row r="359" spans="1:12" x14ac:dyDescent="0.2">
      <c r="A359" s="412"/>
      <c r="B359" s="412"/>
      <c r="C359" s="385"/>
      <c r="D359" s="391" t="s">
        <v>10</v>
      </c>
      <c r="E359" s="391" t="s">
        <v>182</v>
      </c>
      <c r="F359" s="390">
        <v>1</v>
      </c>
      <c r="G359" s="390">
        <v>800</v>
      </c>
      <c r="H359" s="390">
        <v>800</v>
      </c>
      <c r="I359" s="390"/>
      <c r="J359" s="390" t="s">
        <v>502</v>
      </c>
      <c r="K359" s="390">
        <v>60.605833333333329</v>
      </c>
      <c r="L359" s="390">
        <v>800</v>
      </c>
    </row>
    <row r="360" spans="1:12" x14ac:dyDescent="0.2">
      <c r="A360" s="412"/>
      <c r="B360" s="412"/>
      <c r="C360" s="385"/>
      <c r="D360" s="391" t="s">
        <v>10</v>
      </c>
      <c r="E360" s="391" t="s">
        <v>183</v>
      </c>
      <c r="F360" s="390">
        <v>1</v>
      </c>
      <c r="G360" s="390">
        <v>800</v>
      </c>
      <c r="H360" s="390">
        <v>800</v>
      </c>
      <c r="I360" s="390"/>
      <c r="J360" s="390" t="s">
        <v>502</v>
      </c>
      <c r="K360" s="390">
        <v>60.605833333333329</v>
      </c>
      <c r="L360" s="390">
        <v>800</v>
      </c>
    </row>
    <row r="361" spans="1:12" x14ac:dyDescent="0.2">
      <c r="A361" s="412"/>
      <c r="B361" s="412"/>
      <c r="C361" s="385"/>
      <c r="D361" s="391" t="s">
        <v>10</v>
      </c>
      <c r="E361" s="391" t="s">
        <v>161</v>
      </c>
      <c r="F361" s="390">
        <v>1</v>
      </c>
      <c r="G361" s="390">
        <v>800</v>
      </c>
      <c r="H361" s="390">
        <v>800</v>
      </c>
      <c r="I361" s="390"/>
      <c r="J361" s="390" t="s">
        <v>502</v>
      </c>
      <c r="K361" s="390">
        <v>950</v>
      </c>
      <c r="L361" s="390">
        <v>685.71333333333325</v>
      </c>
    </row>
    <row r="362" spans="1:12" x14ac:dyDescent="0.2">
      <c r="A362" s="412"/>
      <c r="B362" s="412"/>
      <c r="C362" s="385"/>
      <c r="D362" s="391" t="s">
        <v>10</v>
      </c>
      <c r="E362" s="391" t="s">
        <v>644</v>
      </c>
      <c r="F362" s="390">
        <v>1</v>
      </c>
      <c r="G362" s="390">
        <v>800</v>
      </c>
      <c r="H362" s="390">
        <v>800</v>
      </c>
      <c r="I362" s="390"/>
      <c r="J362" s="390" t="s">
        <v>502</v>
      </c>
      <c r="K362" s="390">
        <v>853.26083333333338</v>
      </c>
      <c r="L362" s="390">
        <v>800</v>
      </c>
    </row>
    <row r="363" spans="1:12" x14ac:dyDescent="0.2">
      <c r="A363" s="412"/>
      <c r="B363" s="412"/>
      <c r="C363" s="385"/>
      <c r="D363" s="391" t="s">
        <v>10</v>
      </c>
      <c r="E363" s="391" t="s">
        <v>157</v>
      </c>
      <c r="F363" s="390">
        <v>1</v>
      </c>
      <c r="G363" s="390">
        <v>800</v>
      </c>
      <c r="H363" s="390">
        <v>800</v>
      </c>
      <c r="I363" s="390"/>
      <c r="J363" s="390" t="s">
        <v>502</v>
      </c>
      <c r="K363" s="390">
        <v>960.41499999999996</v>
      </c>
      <c r="L363" s="390">
        <v>800</v>
      </c>
    </row>
    <row r="364" spans="1:12" x14ac:dyDescent="0.2">
      <c r="A364" s="412"/>
      <c r="B364" s="412"/>
      <c r="C364" s="385"/>
      <c r="D364" s="391" t="s">
        <v>10</v>
      </c>
      <c r="E364" s="391" t="s">
        <v>159</v>
      </c>
      <c r="F364" s="390">
        <v>1</v>
      </c>
      <c r="G364" s="390">
        <v>800</v>
      </c>
      <c r="H364" s="390">
        <v>800</v>
      </c>
      <c r="I364" s="390"/>
      <c r="J364" s="390" t="s">
        <v>502</v>
      </c>
      <c r="K364" s="390">
        <v>960.41499999999996</v>
      </c>
      <c r="L364" s="390">
        <v>800</v>
      </c>
    </row>
    <row r="365" spans="1:12" x14ac:dyDescent="0.2">
      <c r="A365" s="412"/>
      <c r="B365" s="412"/>
      <c r="C365" s="385"/>
      <c r="D365" s="391" t="s">
        <v>10</v>
      </c>
      <c r="E365" s="391" t="s">
        <v>154</v>
      </c>
      <c r="F365" s="390">
        <v>1</v>
      </c>
      <c r="G365" s="390">
        <v>800</v>
      </c>
      <c r="H365" s="390">
        <v>800</v>
      </c>
      <c r="I365" s="390"/>
      <c r="J365" s="390" t="s">
        <v>502</v>
      </c>
      <c r="K365" s="390">
        <v>960.41499999999996</v>
      </c>
      <c r="L365" s="390">
        <v>800</v>
      </c>
    </row>
    <row r="366" spans="1:12" x14ac:dyDescent="0.2">
      <c r="A366" s="412"/>
      <c r="B366" s="412"/>
      <c r="C366" s="385"/>
      <c r="D366" s="391" t="s">
        <v>10</v>
      </c>
      <c r="E366" s="391" t="s">
        <v>155</v>
      </c>
      <c r="F366" s="390">
        <v>1</v>
      </c>
      <c r="G366" s="390">
        <v>800</v>
      </c>
      <c r="H366" s="390">
        <v>800</v>
      </c>
      <c r="I366" s="390"/>
      <c r="J366" s="390" t="s">
        <v>502</v>
      </c>
      <c r="K366" s="390">
        <v>960.41499999999996</v>
      </c>
      <c r="L366" s="390">
        <v>698.4133333333333</v>
      </c>
    </row>
    <row r="367" spans="1:12" x14ac:dyDescent="0.2">
      <c r="A367" s="412"/>
      <c r="B367" s="412"/>
      <c r="C367" s="385"/>
      <c r="D367" s="391" t="s">
        <v>10</v>
      </c>
      <c r="E367" s="391" t="s">
        <v>156</v>
      </c>
      <c r="F367" s="390">
        <v>1</v>
      </c>
      <c r="G367" s="390">
        <v>800</v>
      </c>
      <c r="H367" s="390">
        <v>800</v>
      </c>
      <c r="I367" s="390"/>
      <c r="J367" s="390" t="s">
        <v>502</v>
      </c>
      <c r="K367" s="390">
        <v>960.41499999999996</v>
      </c>
      <c r="L367" s="390">
        <v>800</v>
      </c>
    </row>
    <row r="368" spans="1:12" x14ac:dyDescent="0.2">
      <c r="A368" s="412"/>
      <c r="B368" s="412"/>
      <c r="C368" s="385"/>
      <c r="D368" s="391" t="s">
        <v>10</v>
      </c>
      <c r="E368" s="391" t="s">
        <v>642</v>
      </c>
      <c r="F368" s="390">
        <v>1</v>
      </c>
      <c r="G368" s="390">
        <v>800</v>
      </c>
      <c r="H368" s="390">
        <v>800</v>
      </c>
      <c r="I368" s="390"/>
      <c r="J368" s="390" t="s">
        <v>502</v>
      </c>
      <c r="K368" s="390">
        <v>960.41499999999996</v>
      </c>
      <c r="L368" s="390">
        <v>800</v>
      </c>
    </row>
    <row r="369" spans="1:12" x14ac:dyDescent="0.2">
      <c r="A369" s="412"/>
      <c r="B369" s="412"/>
      <c r="C369" s="385"/>
      <c r="D369" s="391" t="s">
        <v>10</v>
      </c>
      <c r="E369" s="391" t="s">
        <v>145</v>
      </c>
      <c r="F369" s="390">
        <v>1</v>
      </c>
      <c r="G369" s="390">
        <v>800</v>
      </c>
      <c r="H369" s="390">
        <v>800</v>
      </c>
      <c r="I369" s="390"/>
      <c r="J369" s="390" t="s">
        <v>502</v>
      </c>
      <c r="K369" s="390">
        <v>960.41499999999996</v>
      </c>
      <c r="L369" s="390">
        <v>800</v>
      </c>
    </row>
    <row r="370" spans="1:12" ht="15" x14ac:dyDescent="0.2">
      <c r="A370" s="412"/>
      <c r="B370" s="412"/>
      <c r="C370" s="385"/>
      <c r="D370" s="386" t="s">
        <v>72</v>
      </c>
      <c r="E370" s="508" t="s">
        <v>449</v>
      </c>
      <c r="F370" s="529">
        <v>1</v>
      </c>
      <c r="G370" s="473">
        <v>800</v>
      </c>
      <c r="H370" s="390">
        <v>1050</v>
      </c>
      <c r="I370" s="390"/>
      <c r="J370" s="390" t="s">
        <v>829</v>
      </c>
      <c r="K370" s="390"/>
      <c r="L370" s="390"/>
    </row>
    <row r="371" spans="1:12" ht="15" x14ac:dyDescent="0.2">
      <c r="A371" s="412"/>
      <c r="B371" s="412"/>
      <c r="C371" s="385"/>
      <c r="D371" s="386" t="s">
        <v>72</v>
      </c>
      <c r="E371" s="386" t="s">
        <v>448</v>
      </c>
      <c r="F371" s="404">
        <v>1</v>
      </c>
      <c r="G371" s="390">
        <v>800</v>
      </c>
      <c r="H371" s="390">
        <v>1050</v>
      </c>
      <c r="I371" s="390"/>
      <c r="J371" s="390" t="s">
        <v>829</v>
      </c>
      <c r="K371" s="390"/>
      <c r="L371" s="390"/>
    </row>
    <row r="372" spans="1:12" ht="51" x14ac:dyDescent="0.2">
      <c r="A372" s="412"/>
      <c r="B372" s="412"/>
      <c r="C372" s="385"/>
      <c r="D372" s="432" t="s">
        <v>628</v>
      </c>
      <c r="E372" s="391"/>
      <c r="F372" s="397">
        <f>SUM(F373:F390)</f>
        <v>18</v>
      </c>
      <c r="G372" s="397">
        <f>SUM(G373:G390)</f>
        <v>16500</v>
      </c>
      <c r="H372" s="397">
        <f>SUM(H373:H390)</f>
        <v>0</v>
      </c>
      <c r="I372" s="397">
        <f>SUM(I373:I390)</f>
        <v>0</v>
      </c>
      <c r="J372" s="390"/>
      <c r="K372" s="390"/>
      <c r="L372" s="390"/>
    </row>
    <row r="373" spans="1:12" x14ac:dyDescent="0.2">
      <c r="A373" s="412"/>
      <c r="B373" s="412"/>
      <c r="C373" s="385"/>
      <c r="D373" s="391" t="s">
        <v>8</v>
      </c>
      <c r="E373" s="391" t="s">
        <v>214</v>
      </c>
      <c r="F373" s="390">
        <v>1</v>
      </c>
      <c r="G373" s="390">
        <v>1000</v>
      </c>
      <c r="H373" s="390"/>
      <c r="I373" s="390"/>
      <c r="J373" s="390" t="s">
        <v>502</v>
      </c>
      <c r="K373" s="390">
        <v>1275</v>
      </c>
      <c r="L373" s="390">
        <v>1000</v>
      </c>
    </row>
    <row r="374" spans="1:12" x14ac:dyDescent="0.2">
      <c r="A374" s="412"/>
      <c r="B374" s="412"/>
      <c r="C374" s="385"/>
      <c r="D374" s="391" t="s">
        <v>8</v>
      </c>
      <c r="E374" s="391" t="s">
        <v>629</v>
      </c>
      <c r="F374" s="390">
        <v>1</v>
      </c>
      <c r="G374" s="390">
        <v>1000</v>
      </c>
      <c r="H374" s="390"/>
      <c r="I374" s="390"/>
      <c r="J374" s="390" t="s">
        <v>502</v>
      </c>
      <c r="K374" s="390">
        <v>1151.9458333333334</v>
      </c>
      <c r="L374" s="390">
        <v>1000</v>
      </c>
    </row>
    <row r="375" spans="1:12" x14ac:dyDescent="0.2">
      <c r="A375" s="412"/>
      <c r="B375" s="412"/>
      <c r="C375" s="385"/>
      <c r="D375" s="391" t="s">
        <v>8</v>
      </c>
      <c r="E375" s="391" t="s">
        <v>187</v>
      </c>
      <c r="F375" s="390">
        <v>1</v>
      </c>
      <c r="G375" s="390">
        <v>1000</v>
      </c>
      <c r="H375" s="390"/>
      <c r="I375" s="390"/>
      <c r="J375" s="390" t="s">
        <v>502</v>
      </c>
      <c r="K375" s="390">
        <v>1250</v>
      </c>
      <c r="L375" s="390">
        <v>1000</v>
      </c>
    </row>
    <row r="376" spans="1:12" x14ac:dyDescent="0.2">
      <c r="A376" s="412"/>
      <c r="B376" s="412"/>
      <c r="C376" s="385"/>
      <c r="D376" s="391" t="s">
        <v>8</v>
      </c>
      <c r="E376" s="391" t="s">
        <v>219</v>
      </c>
      <c r="F376" s="390">
        <v>1</v>
      </c>
      <c r="G376" s="390">
        <v>1000</v>
      </c>
      <c r="H376" s="390"/>
      <c r="I376" s="390"/>
      <c r="J376" s="390" t="s">
        <v>502</v>
      </c>
      <c r="K376" s="390">
        <v>1233.3333333333333</v>
      </c>
      <c r="L376" s="390">
        <v>1000</v>
      </c>
    </row>
    <row r="377" spans="1:12" x14ac:dyDescent="0.2">
      <c r="A377" s="412"/>
      <c r="B377" s="412"/>
      <c r="C377" s="385"/>
      <c r="D377" s="391" t="s">
        <v>10</v>
      </c>
      <c r="E377" s="391" t="s">
        <v>197</v>
      </c>
      <c r="F377" s="390">
        <v>1</v>
      </c>
      <c r="G377" s="390">
        <v>800</v>
      </c>
      <c r="H377" s="390"/>
      <c r="I377" s="390"/>
      <c r="J377" s="390" t="s">
        <v>502</v>
      </c>
      <c r="K377" s="390">
        <v>991.66583333333335</v>
      </c>
      <c r="L377" s="390">
        <v>800</v>
      </c>
    </row>
    <row r="378" spans="1:12" ht="51" x14ac:dyDescent="0.2">
      <c r="A378" s="412"/>
      <c r="B378" s="412"/>
      <c r="C378" s="385"/>
      <c r="D378" s="391" t="s">
        <v>819</v>
      </c>
      <c r="E378" s="391" t="s">
        <v>818</v>
      </c>
      <c r="F378" s="390">
        <v>1</v>
      </c>
      <c r="G378" s="390">
        <v>1000</v>
      </c>
      <c r="H378" s="390"/>
      <c r="I378" s="390"/>
      <c r="J378" s="390" t="s">
        <v>502</v>
      </c>
      <c r="K378" s="390">
        <v>1166.6666666666667</v>
      </c>
      <c r="L378" s="390">
        <v>1000</v>
      </c>
    </row>
    <row r="379" spans="1:12" ht="25.5" x14ac:dyDescent="0.2">
      <c r="A379" s="412"/>
      <c r="B379" s="412"/>
      <c r="C379" s="385"/>
      <c r="D379" s="391" t="s">
        <v>820</v>
      </c>
      <c r="E379" s="391" t="s">
        <v>221</v>
      </c>
      <c r="F379" s="390">
        <v>1</v>
      </c>
      <c r="G379" s="390">
        <v>700</v>
      </c>
      <c r="H379" s="390"/>
      <c r="I379" s="390"/>
      <c r="J379" s="390" t="s">
        <v>502</v>
      </c>
      <c r="K379" s="390">
        <v>852.08333333333337</v>
      </c>
      <c r="L379" s="390">
        <v>700</v>
      </c>
    </row>
    <row r="380" spans="1:12" ht="38.25" x14ac:dyDescent="0.2">
      <c r="A380" s="412"/>
      <c r="B380" s="412"/>
      <c r="C380" s="385"/>
      <c r="D380" s="391" t="s">
        <v>821</v>
      </c>
      <c r="E380" s="391" t="s">
        <v>205</v>
      </c>
      <c r="F380" s="390">
        <v>1</v>
      </c>
      <c r="G380" s="390">
        <v>1000</v>
      </c>
      <c r="H380" s="390"/>
      <c r="I380" s="390"/>
      <c r="J380" s="390" t="s">
        <v>502</v>
      </c>
      <c r="K380" s="390">
        <v>1177.0833333333333</v>
      </c>
      <c r="L380" s="390">
        <v>1000</v>
      </c>
    </row>
    <row r="381" spans="1:12" ht="51" x14ac:dyDescent="0.2">
      <c r="A381" s="412"/>
      <c r="B381" s="412"/>
      <c r="C381" s="385"/>
      <c r="D381" s="391" t="s">
        <v>822</v>
      </c>
      <c r="E381" s="391" t="s">
        <v>212</v>
      </c>
      <c r="F381" s="390">
        <v>1</v>
      </c>
      <c r="G381" s="390">
        <v>1000</v>
      </c>
      <c r="H381" s="390"/>
      <c r="I381" s="390"/>
      <c r="J381" s="390" t="s">
        <v>502</v>
      </c>
      <c r="K381" s="390">
        <v>1166.6666666666667</v>
      </c>
      <c r="L381" s="390">
        <v>1000</v>
      </c>
    </row>
    <row r="382" spans="1:12" ht="25.5" x14ac:dyDescent="0.2">
      <c r="A382" s="412"/>
      <c r="B382" s="412"/>
      <c r="C382" s="385"/>
      <c r="D382" s="391" t="s">
        <v>823</v>
      </c>
      <c r="E382" s="391" t="s">
        <v>188</v>
      </c>
      <c r="F382" s="390">
        <v>1</v>
      </c>
      <c r="G382" s="390">
        <v>800</v>
      </c>
      <c r="H382" s="390"/>
      <c r="I382" s="390"/>
      <c r="J382" s="390" t="s">
        <v>502</v>
      </c>
      <c r="K382" s="390">
        <v>950</v>
      </c>
      <c r="L382" s="390">
        <v>800</v>
      </c>
    </row>
    <row r="383" spans="1:12" x14ac:dyDescent="0.2">
      <c r="A383" s="412"/>
      <c r="B383" s="412"/>
      <c r="C383" s="385"/>
      <c r="D383" s="391" t="s">
        <v>8</v>
      </c>
      <c r="E383" s="391" t="s">
        <v>185</v>
      </c>
      <c r="F383" s="390">
        <v>1</v>
      </c>
      <c r="G383" s="390">
        <v>1000</v>
      </c>
      <c r="H383" s="390"/>
      <c r="I383" s="390"/>
      <c r="J383" s="390" t="s">
        <v>502</v>
      </c>
      <c r="K383" s="390">
        <v>1166.6666666666667</v>
      </c>
      <c r="L383" s="390">
        <v>1000</v>
      </c>
    </row>
    <row r="384" spans="1:12" x14ac:dyDescent="0.2">
      <c r="A384" s="412"/>
      <c r="B384" s="412"/>
      <c r="C384" s="385"/>
      <c r="D384" s="391" t="s">
        <v>8</v>
      </c>
      <c r="E384" s="391" t="s">
        <v>816</v>
      </c>
      <c r="F384" s="390">
        <v>1</v>
      </c>
      <c r="G384" s="390">
        <v>1000</v>
      </c>
      <c r="H384" s="390"/>
      <c r="I384" s="390"/>
      <c r="J384" s="390" t="s">
        <v>502</v>
      </c>
      <c r="K384" s="390">
        <v>1166.6666666666667</v>
      </c>
      <c r="L384" s="390">
        <v>1000</v>
      </c>
    </row>
    <row r="385" spans="1:12" x14ac:dyDescent="0.2">
      <c r="A385" s="412"/>
      <c r="B385" s="412"/>
      <c r="C385" s="385"/>
      <c r="D385" s="391" t="s">
        <v>8</v>
      </c>
      <c r="E385" s="391" t="s">
        <v>817</v>
      </c>
      <c r="F385" s="390">
        <v>1</v>
      </c>
      <c r="G385" s="390">
        <v>1000</v>
      </c>
      <c r="H385" s="390"/>
      <c r="I385" s="390"/>
      <c r="J385" s="390" t="s">
        <v>502</v>
      </c>
      <c r="K385" s="390">
        <v>1177.0833333333333</v>
      </c>
      <c r="L385" s="390">
        <v>1000</v>
      </c>
    </row>
    <row r="386" spans="1:12" x14ac:dyDescent="0.2">
      <c r="A386" s="412"/>
      <c r="B386" s="412"/>
      <c r="C386" s="385"/>
      <c r="D386" s="391" t="s">
        <v>10</v>
      </c>
      <c r="E386" s="391" t="s">
        <v>147</v>
      </c>
      <c r="F386" s="390">
        <v>1</v>
      </c>
      <c r="G386" s="390">
        <v>800</v>
      </c>
      <c r="H386" s="390"/>
      <c r="I386" s="390"/>
      <c r="J386" s="390" t="s">
        <v>502</v>
      </c>
      <c r="K386" s="390">
        <v>960</v>
      </c>
      <c r="L386" s="390">
        <v>800</v>
      </c>
    </row>
    <row r="387" spans="1:12" x14ac:dyDescent="0.2">
      <c r="A387" s="412"/>
      <c r="B387" s="412"/>
      <c r="C387" s="385"/>
      <c r="D387" s="391" t="s">
        <v>10</v>
      </c>
      <c r="E387" s="391" t="s">
        <v>149</v>
      </c>
      <c r="F387" s="390">
        <v>1</v>
      </c>
      <c r="G387" s="390">
        <v>800</v>
      </c>
      <c r="H387" s="390"/>
      <c r="I387" s="390"/>
      <c r="J387" s="390" t="s">
        <v>502</v>
      </c>
      <c r="K387" s="390">
        <v>981.25</v>
      </c>
      <c r="L387" s="390">
        <v>800</v>
      </c>
    </row>
    <row r="388" spans="1:12" x14ac:dyDescent="0.2">
      <c r="A388" s="412"/>
      <c r="B388" s="412"/>
      <c r="C388" s="385"/>
      <c r="D388" s="391" t="s">
        <v>10</v>
      </c>
      <c r="E388" s="391" t="s">
        <v>148</v>
      </c>
      <c r="F388" s="390">
        <v>1</v>
      </c>
      <c r="G388" s="390">
        <v>800</v>
      </c>
      <c r="H388" s="390"/>
      <c r="I388" s="390"/>
      <c r="J388" s="390" t="s">
        <v>502</v>
      </c>
      <c r="K388" s="390">
        <v>960</v>
      </c>
      <c r="L388" s="390">
        <v>800</v>
      </c>
    </row>
    <row r="389" spans="1:12" x14ac:dyDescent="0.2">
      <c r="A389" s="412"/>
      <c r="B389" s="412"/>
      <c r="C389" s="385"/>
      <c r="D389" s="391" t="s">
        <v>10</v>
      </c>
      <c r="E389" s="391" t="s">
        <v>146</v>
      </c>
      <c r="F389" s="390">
        <v>1</v>
      </c>
      <c r="G389" s="390">
        <v>800</v>
      </c>
      <c r="H389" s="390"/>
      <c r="I389" s="390"/>
      <c r="J389" s="390" t="s">
        <v>502</v>
      </c>
      <c r="K389" s="390">
        <v>960</v>
      </c>
      <c r="L389" s="390">
        <v>800</v>
      </c>
    </row>
    <row r="390" spans="1:12" x14ac:dyDescent="0.2">
      <c r="A390" s="412"/>
      <c r="B390" s="412"/>
      <c r="C390" s="385"/>
      <c r="D390" s="391" t="s">
        <v>8</v>
      </c>
      <c r="E390" s="391" t="s">
        <v>619</v>
      </c>
      <c r="F390" s="390">
        <v>1</v>
      </c>
      <c r="G390" s="390">
        <v>1000</v>
      </c>
      <c r="H390" s="390"/>
      <c r="I390" s="390"/>
      <c r="J390" s="390" t="s">
        <v>502</v>
      </c>
      <c r="K390" s="390">
        <v>1161.21</v>
      </c>
      <c r="L390" s="390">
        <v>1000</v>
      </c>
    </row>
    <row r="391" spans="1:12" ht="38.25" x14ac:dyDescent="0.2">
      <c r="A391" s="412"/>
      <c r="B391" s="412"/>
      <c r="C391" s="385"/>
      <c r="D391" s="432" t="s">
        <v>824</v>
      </c>
      <c r="E391" s="391"/>
      <c r="F391" s="397">
        <f>SUM(F392:F412)</f>
        <v>21</v>
      </c>
      <c r="G391" s="397">
        <f>SUM(G392:G412)</f>
        <v>7155</v>
      </c>
      <c r="H391" s="397">
        <f>SUM(H392:H412)</f>
        <v>7155</v>
      </c>
      <c r="I391" s="397">
        <f>SUM(I392:I412)</f>
        <v>0</v>
      </c>
      <c r="J391" s="390"/>
      <c r="K391" s="390"/>
      <c r="L391" s="390"/>
    </row>
    <row r="392" spans="1:12" x14ac:dyDescent="0.2">
      <c r="A392" s="412"/>
      <c r="B392" s="412"/>
      <c r="C392" s="385"/>
      <c r="D392" s="391" t="s">
        <v>618</v>
      </c>
      <c r="E392" s="391" t="s">
        <v>137</v>
      </c>
      <c r="F392" s="390">
        <v>1</v>
      </c>
      <c r="G392" s="390">
        <v>337</v>
      </c>
      <c r="H392" s="390">
        <v>337</v>
      </c>
      <c r="I392" s="390"/>
      <c r="J392" s="390" t="s">
        <v>502</v>
      </c>
      <c r="K392" s="390">
        <v>415.16166666666663</v>
      </c>
      <c r="L392" s="390">
        <v>337</v>
      </c>
    </row>
    <row r="393" spans="1:12" x14ac:dyDescent="0.2">
      <c r="A393" s="412"/>
      <c r="B393" s="412"/>
      <c r="C393" s="385"/>
      <c r="D393" s="391" t="s">
        <v>618</v>
      </c>
      <c r="E393" s="391" t="s">
        <v>122</v>
      </c>
      <c r="F393" s="390">
        <v>1</v>
      </c>
      <c r="G393" s="390">
        <v>337</v>
      </c>
      <c r="H393" s="390">
        <v>337</v>
      </c>
      <c r="I393" s="390"/>
      <c r="J393" s="390" t="s">
        <v>502</v>
      </c>
      <c r="K393" s="390">
        <v>415.16166666666663</v>
      </c>
      <c r="L393" s="390">
        <v>337</v>
      </c>
    </row>
    <row r="394" spans="1:12" x14ac:dyDescent="0.2">
      <c r="A394" s="412"/>
      <c r="B394" s="412"/>
      <c r="C394" s="385"/>
      <c r="D394" s="391" t="s">
        <v>618</v>
      </c>
      <c r="E394" s="391" t="s">
        <v>139</v>
      </c>
      <c r="F394" s="390">
        <v>1</v>
      </c>
      <c r="G394" s="390">
        <v>337</v>
      </c>
      <c r="H394" s="390">
        <v>337</v>
      </c>
      <c r="I394" s="390"/>
      <c r="J394" s="390" t="s">
        <v>502</v>
      </c>
      <c r="K394" s="390">
        <v>415.16166666666663</v>
      </c>
      <c r="L394" s="390">
        <v>337</v>
      </c>
    </row>
    <row r="395" spans="1:12" x14ac:dyDescent="0.2">
      <c r="A395" s="412"/>
      <c r="B395" s="412"/>
      <c r="C395" s="385"/>
      <c r="D395" s="391" t="s">
        <v>618</v>
      </c>
      <c r="E395" s="391" t="s">
        <v>119</v>
      </c>
      <c r="F395" s="390">
        <v>1</v>
      </c>
      <c r="G395" s="390">
        <v>337</v>
      </c>
      <c r="H395" s="390">
        <v>337</v>
      </c>
      <c r="I395" s="390"/>
      <c r="J395" s="390" t="s">
        <v>502</v>
      </c>
      <c r="K395" s="390">
        <v>415.16166666666663</v>
      </c>
      <c r="L395" s="390">
        <v>337</v>
      </c>
    </row>
    <row r="396" spans="1:12" x14ac:dyDescent="0.2">
      <c r="A396" s="412"/>
      <c r="B396" s="412"/>
      <c r="C396" s="385"/>
      <c r="D396" s="391" t="s">
        <v>618</v>
      </c>
      <c r="E396" s="391" t="s">
        <v>617</v>
      </c>
      <c r="F396" s="390">
        <v>1</v>
      </c>
      <c r="G396" s="390">
        <v>337</v>
      </c>
      <c r="H396" s="390">
        <v>337</v>
      </c>
      <c r="I396" s="390"/>
      <c r="J396" s="390" t="s">
        <v>502</v>
      </c>
      <c r="K396" s="390">
        <v>415.16166666666663</v>
      </c>
      <c r="L396" s="390">
        <v>337</v>
      </c>
    </row>
    <row r="397" spans="1:12" x14ac:dyDescent="0.2">
      <c r="A397" s="412"/>
      <c r="B397" s="412"/>
      <c r="C397" s="385"/>
      <c r="D397" s="391" t="s">
        <v>618</v>
      </c>
      <c r="E397" s="391" t="s">
        <v>121</v>
      </c>
      <c r="F397" s="390">
        <v>1</v>
      </c>
      <c r="G397" s="390">
        <v>337</v>
      </c>
      <c r="H397" s="390">
        <v>337</v>
      </c>
      <c r="I397" s="390"/>
      <c r="J397" s="390" t="s">
        <v>502</v>
      </c>
      <c r="K397" s="390">
        <v>415.16166666666663</v>
      </c>
      <c r="L397" s="390">
        <v>337</v>
      </c>
    </row>
    <row r="398" spans="1:12" x14ac:dyDescent="0.2">
      <c r="A398" s="412"/>
      <c r="B398" s="412"/>
      <c r="C398" s="385"/>
      <c r="D398" s="391" t="s">
        <v>618</v>
      </c>
      <c r="E398" s="391" t="s">
        <v>616</v>
      </c>
      <c r="F398" s="390">
        <v>1</v>
      </c>
      <c r="G398" s="390">
        <v>337</v>
      </c>
      <c r="H398" s="390">
        <v>337</v>
      </c>
      <c r="I398" s="390"/>
      <c r="J398" s="390" t="s">
        <v>502</v>
      </c>
      <c r="K398" s="390">
        <v>415.16166666666663</v>
      </c>
      <c r="L398" s="390">
        <v>337</v>
      </c>
    </row>
    <row r="399" spans="1:12" x14ac:dyDescent="0.2">
      <c r="A399" s="412"/>
      <c r="B399" s="412"/>
      <c r="C399" s="385"/>
      <c r="D399" s="391" t="s">
        <v>618</v>
      </c>
      <c r="E399" s="391" t="s">
        <v>124</v>
      </c>
      <c r="F399" s="390">
        <v>1</v>
      </c>
      <c r="G399" s="390">
        <v>337</v>
      </c>
      <c r="H399" s="390">
        <v>337</v>
      </c>
      <c r="I399" s="390"/>
      <c r="J399" s="390" t="s">
        <v>502</v>
      </c>
      <c r="K399" s="390">
        <v>415.16166666666663</v>
      </c>
      <c r="L399" s="390">
        <v>337</v>
      </c>
    </row>
    <row r="400" spans="1:12" x14ac:dyDescent="0.2">
      <c r="A400" s="412"/>
      <c r="B400" s="412"/>
      <c r="C400" s="385"/>
      <c r="D400" s="391" t="s">
        <v>618</v>
      </c>
      <c r="E400" s="391" t="s">
        <v>125</v>
      </c>
      <c r="F400" s="390">
        <v>1</v>
      </c>
      <c r="G400" s="390">
        <v>337</v>
      </c>
      <c r="H400" s="390">
        <v>337</v>
      </c>
      <c r="I400" s="390"/>
      <c r="J400" s="390" t="s">
        <v>502</v>
      </c>
      <c r="K400" s="390">
        <v>415.16166666666663</v>
      </c>
      <c r="L400" s="390">
        <v>337</v>
      </c>
    </row>
    <row r="401" spans="1:12" x14ac:dyDescent="0.2">
      <c r="A401" s="412"/>
      <c r="B401" s="412"/>
      <c r="C401" s="385"/>
      <c r="D401" s="391" t="s">
        <v>618</v>
      </c>
      <c r="E401" s="391" t="s">
        <v>126</v>
      </c>
      <c r="F401" s="390">
        <v>1</v>
      </c>
      <c r="G401" s="390">
        <v>337</v>
      </c>
      <c r="H401" s="390">
        <v>337</v>
      </c>
      <c r="I401" s="390"/>
      <c r="J401" s="390" t="s">
        <v>502</v>
      </c>
      <c r="K401" s="390">
        <v>415.16166666666663</v>
      </c>
      <c r="L401" s="390">
        <v>337</v>
      </c>
    </row>
    <row r="402" spans="1:12" x14ac:dyDescent="0.2">
      <c r="A402" s="412"/>
      <c r="B402" s="412"/>
      <c r="C402" s="385"/>
      <c r="D402" s="391" t="s">
        <v>618</v>
      </c>
      <c r="E402" s="391" t="s">
        <v>127</v>
      </c>
      <c r="F402" s="390">
        <v>1</v>
      </c>
      <c r="G402" s="390">
        <v>337</v>
      </c>
      <c r="H402" s="390">
        <v>337</v>
      </c>
      <c r="I402" s="390"/>
      <c r="J402" s="390" t="s">
        <v>502</v>
      </c>
      <c r="K402" s="390">
        <v>330.83333333333331</v>
      </c>
      <c r="L402" s="390">
        <v>337</v>
      </c>
    </row>
    <row r="403" spans="1:12" x14ac:dyDescent="0.2">
      <c r="A403" s="412"/>
      <c r="B403" s="412"/>
      <c r="C403" s="385"/>
      <c r="D403" s="391" t="s">
        <v>618</v>
      </c>
      <c r="E403" s="391" t="s">
        <v>128</v>
      </c>
      <c r="F403" s="390">
        <v>1</v>
      </c>
      <c r="G403" s="390">
        <v>337</v>
      </c>
      <c r="H403" s="390">
        <v>337</v>
      </c>
      <c r="I403" s="390"/>
      <c r="J403" s="390" t="s">
        <v>502</v>
      </c>
      <c r="K403" s="390">
        <v>415.16166666666663</v>
      </c>
      <c r="L403" s="390">
        <v>337</v>
      </c>
    </row>
    <row r="404" spans="1:12" x14ac:dyDescent="0.2">
      <c r="A404" s="412"/>
      <c r="B404" s="412"/>
      <c r="C404" s="385"/>
      <c r="D404" s="391" t="s">
        <v>618</v>
      </c>
      <c r="E404" s="391" t="s">
        <v>129</v>
      </c>
      <c r="F404" s="390">
        <v>1</v>
      </c>
      <c r="G404" s="390">
        <v>337</v>
      </c>
      <c r="H404" s="390">
        <v>337</v>
      </c>
      <c r="I404" s="390"/>
      <c r="J404" s="390" t="s">
        <v>502</v>
      </c>
      <c r="K404" s="390">
        <v>415.16166666666663</v>
      </c>
      <c r="L404" s="390">
        <v>337</v>
      </c>
    </row>
    <row r="405" spans="1:12" x14ac:dyDescent="0.2">
      <c r="A405" s="412"/>
      <c r="B405" s="412"/>
      <c r="C405" s="385"/>
      <c r="D405" s="391" t="s">
        <v>618</v>
      </c>
      <c r="E405" s="391" t="s">
        <v>130</v>
      </c>
      <c r="F405" s="390">
        <v>1</v>
      </c>
      <c r="G405" s="390">
        <v>337</v>
      </c>
      <c r="H405" s="390">
        <v>337</v>
      </c>
      <c r="I405" s="390"/>
      <c r="J405" s="390" t="s">
        <v>502</v>
      </c>
      <c r="K405" s="390">
        <v>415.16166666666663</v>
      </c>
      <c r="L405" s="390">
        <v>337</v>
      </c>
    </row>
    <row r="406" spans="1:12" x14ac:dyDescent="0.2">
      <c r="A406" s="412"/>
      <c r="B406" s="412"/>
      <c r="C406" s="385"/>
      <c r="D406" s="391" t="s">
        <v>618</v>
      </c>
      <c r="E406" s="391" t="s">
        <v>131</v>
      </c>
      <c r="F406" s="390">
        <v>1</v>
      </c>
      <c r="G406" s="390">
        <v>337</v>
      </c>
      <c r="H406" s="390">
        <v>337</v>
      </c>
      <c r="I406" s="390"/>
      <c r="J406" s="390" t="s">
        <v>502</v>
      </c>
      <c r="K406" s="390">
        <v>415.16166666666663</v>
      </c>
      <c r="L406" s="390">
        <v>337</v>
      </c>
    </row>
    <row r="407" spans="1:12" x14ac:dyDescent="0.2">
      <c r="A407" s="412"/>
      <c r="B407" s="412"/>
      <c r="C407" s="385"/>
      <c r="D407" s="391" t="s">
        <v>618</v>
      </c>
      <c r="E407" s="391" t="s">
        <v>132</v>
      </c>
      <c r="F407" s="390">
        <v>1</v>
      </c>
      <c r="G407" s="390">
        <v>337</v>
      </c>
      <c r="H407" s="390">
        <v>337</v>
      </c>
      <c r="I407" s="390"/>
      <c r="J407" s="390" t="s">
        <v>502</v>
      </c>
      <c r="K407" s="390">
        <v>415.16166666666663</v>
      </c>
      <c r="L407" s="390">
        <v>337</v>
      </c>
    </row>
    <row r="408" spans="1:12" x14ac:dyDescent="0.2">
      <c r="A408" s="412"/>
      <c r="B408" s="412"/>
      <c r="C408" s="385"/>
      <c r="D408" s="391" t="s">
        <v>618</v>
      </c>
      <c r="E408" s="391" t="s">
        <v>133</v>
      </c>
      <c r="F408" s="390">
        <v>1</v>
      </c>
      <c r="G408" s="390">
        <v>415</v>
      </c>
      <c r="H408" s="390">
        <v>415</v>
      </c>
      <c r="I408" s="390"/>
      <c r="J408" s="390" t="s">
        <v>502</v>
      </c>
      <c r="K408" s="390">
        <v>521.82833333333326</v>
      </c>
      <c r="L408" s="390">
        <v>465</v>
      </c>
    </row>
    <row r="409" spans="1:12" x14ac:dyDescent="0.2">
      <c r="A409" s="412"/>
      <c r="B409" s="412"/>
      <c r="C409" s="385"/>
      <c r="D409" s="391" t="s">
        <v>618</v>
      </c>
      <c r="E409" s="391" t="s">
        <v>134</v>
      </c>
      <c r="F409" s="390">
        <v>1</v>
      </c>
      <c r="G409" s="390">
        <v>337</v>
      </c>
      <c r="H409" s="390">
        <v>337</v>
      </c>
      <c r="I409" s="390"/>
      <c r="J409" s="390" t="s">
        <v>502</v>
      </c>
      <c r="K409" s="390">
        <v>415.16166666666663</v>
      </c>
      <c r="L409" s="390">
        <v>337</v>
      </c>
    </row>
    <row r="410" spans="1:12" x14ac:dyDescent="0.2">
      <c r="A410" s="412"/>
      <c r="B410" s="412"/>
      <c r="C410" s="385"/>
      <c r="D410" s="391" t="s">
        <v>618</v>
      </c>
      <c r="E410" s="391" t="s">
        <v>135</v>
      </c>
      <c r="F410" s="390">
        <v>1</v>
      </c>
      <c r="G410" s="390">
        <v>337</v>
      </c>
      <c r="H410" s="390">
        <v>337</v>
      </c>
      <c r="I410" s="390"/>
      <c r="J410" s="390" t="s">
        <v>502</v>
      </c>
      <c r="K410" s="390">
        <v>415.16166666666663</v>
      </c>
      <c r="L410" s="390">
        <v>337</v>
      </c>
    </row>
    <row r="411" spans="1:12" x14ac:dyDescent="0.2">
      <c r="A411" s="412"/>
      <c r="B411" s="412"/>
      <c r="C411" s="385"/>
      <c r="D411" s="391" t="s">
        <v>618</v>
      </c>
      <c r="E411" s="391" t="s">
        <v>136</v>
      </c>
      <c r="F411" s="390">
        <v>1</v>
      </c>
      <c r="G411" s="390">
        <v>337</v>
      </c>
      <c r="H411" s="390">
        <v>337</v>
      </c>
      <c r="I411" s="390"/>
      <c r="J411" s="390" t="s">
        <v>502</v>
      </c>
      <c r="K411" s="390">
        <v>415.16166666666663</v>
      </c>
      <c r="L411" s="390">
        <v>337</v>
      </c>
    </row>
    <row r="412" spans="1:12" x14ac:dyDescent="0.2">
      <c r="A412" s="412"/>
      <c r="B412" s="412"/>
      <c r="C412" s="385"/>
      <c r="D412" s="391" t="s">
        <v>618</v>
      </c>
      <c r="E412" s="391" t="s">
        <v>138</v>
      </c>
      <c r="F412" s="390">
        <v>1</v>
      </c>
      <c r="G412" s="390">
        <v>337</v>
      </c>
      <c r="H412" s="390">
        <v>337</v>
      </c>
      <c r="I412" s="390"/>
      <c r="J412" s="390" t="s">
        <v>502</v>
      </c>
      <c r="K412" s="390">
        <v>415.16166666666663</v>
      </c>
      <c r="L412" s="390">
        <v>337</v>
      </c>
    </row>
    <row r="413" spans="1:12" x14ac:dyDescent="0.2">
      <c r="A413" s="412"/>
      <c r="B413" s="412"/>
      <c r="C413" s="385"/>
      <c r="D413" s="391"/>
      <c r="E413" s="391"/>
      <c r="F413" s="390"/>
      <c r="G413" s="390"/>
      <c r="H413" s="390"/>
      <c r="I413" s="390"/>
      <c r="J413" s="390"/>
      <c r="K413" s="390"/>
      <c r="L413" s="390"/>
    </row>
    <row r="414" spans="1:12" ht="15" x14ac:dyDescent="0.2">
      <c r="A414" s="412"/>
      <c r="B414" s="412"/>
      <c r="C414" s="385"/>
      <c r="D414" s="386" t="s">
        <v>72</v>
      </c>
      <c r="E414" s="387" t="s">
        <v>382</v>
      </c>
      <c r="F414" s="389">
        <v>1</v>
      </c>
      <c r="G414" s="390">
        <v>800</v>
      </c>
      <c r="H414" s="390">
        <v>910</v>
      </c>
      <c r="I414" s="390"/>
      <c r="J414" s="390"/>
      <c r="K414" s="390"/>
      <c r="L414" s="390"/>
    </row>
    <row r="415" spans="1:12" ht="15" x14ac:dyDescent="0.2">
      <c r="A415" s="412"/>
      <c r="B415" s="412"/>
      <c r="C415" s="385"/>
      <c r="D415" s="386" t="s">
        <v>72</v>
      </c>
      <c r="E415" s="387" t="s">
        <v>381</v>
      </c>
      <c r="F415" s="389">
        <v>1</v>
      </c>
      <c r="G415" s="390">
        <v>800</v>
      </c>
      <c r="H415" s="390">
        <v>910</v>
      </c>
      <c r="I415" s="390"/>
      <c r="J415" s="390"/>
      <c r="K415" s="390"/>
      <c r="L415" s="390"/>
    </row>
    <row r="416" spans="1:12" ht="15" x14ac:dyDescent="0.2">
      <c r="A416" s="412"/>
      <c r="B416" s="412"/>
      <c r="C416" s="385"/>
      <c r="D416" s="386" t="s">
        <v>72</v>
      </c>
      <c r="E416" s="387" t="s">
        <v>742</v>
      </c>
      <c r="F416" s="389">
        <v>1</v>
      </c>
      <c r="G416" s="390">
        <v>800</v>
      </c>
      <c r="H416" s="390">
        <v>910</v>
      </c>
      <c r="I416" s="390"/>
      <c r="J416" s="390"/>
      <c r="K416" s="390"/>
      <c r="L416" s="390"/>
    </row>
    <row r="417" spans="1:12" ht="15" x14ac:dyDescent="0.2">
      <c r="A417" s="412"/>
      <c r="B417" s="412"/>
      <c r="C417" s="385"/>
      <c r="D417" s="386" t="s">
        <v>73</v>
      </c>
      <c r="E417" s="387" t="s">
        <v>379</v>
      </c>
      <c r="F417" s="389">
        <v>1</v>
      </c>
      <c r="G417" s="390">
        <v>700</v>
      </c>
      <c r="H417" s="390">
        <v>933</v>
      </c>
      <c r="I417" s="390"/>
      <c r="J417" s="390"/>
      <c r="K417" s="390"/>
      <c r="L417" s="390"/>
    </row>
    <row r="418" spans="1:12" ht="15" x14ac:dyDescent="0.2">
      <c r="A418" s="412"/>
      <c r="B418" s="412"/>
      <c r="C418" s="385"/>
      <c r="D418" s="386" t="s">
        <v>73</v>
      </c>
      <c r="E418" s="387" t="s">
        <v>378</v>
      </c>
      <c r="F418" s="389">
        <v>1</v>
      </c>
      <c r="G418" s="390">
        <v>700</v>
      </c>
      <c r="H418" s="390">
        <v>933</v>
      </c>
      <c r="I418" s="390"/>
      <c r="J418" s="390"/>
      <c r="K418" s="390"/>
      <c r="L418" s="390"/>
    </row>
    <row r="419" spans="1:12" ht="15" x14ac:dyDescent="0.2">
      <c r="A419" s="412"/>
      <c r="B419" s="412"/>
      <c r="C419" s="385"/>
      <c r="D419" s="386" t="s">
        <v>73</v>
      </c>
      <c r="E419" s="387" t="s">
        <v>377</v>
      </c>
      <c r="F419" s="389">
        <v>1</v>
      </c>
      <c r="G419" s="390">
        <v>700</v>
      </c>
      <c r="H419" s="390">
        <v>1400</v>
      </c>
      <c r="I419" s="390"/>
      <c r="J419" s="390"/>
      <c r="K419" s="390"/>
      <c r="L419" s="390"/>
    </row>
    <row r="420" spans="1:12" ht="15" x14ac:dyDescent="0.2">
      <c r="A420" s="412"/>
      <c r="B420" s="412"/>
      <c r="C420" s="385"/>
      <c r="D420" s="386" t="s">
        <v>73</v>
      </c>
      <c r="E420" s="387" t="s">
        <v>376</v>
      </c>
      <c r="F420" s="389">
        <v>1</v>
      </c>
      <c r="G420" s="390">
        <v>700</v>
      </c>
      <c r="H420" s="390">
        <v>933</v>
      </c>
      <c r="I420" s="390"/>
      <c r="J420" s="390"/>
      <c r="K420" s="390"/>
      <c r="L420" s="390"/>
    </row>
    <row r="421" spans="1:12" ht="15" x14ac:dyDescent="0.2">
      <c r="A421" s="412"/>
      <c r="B421" s="412"/>
      <c r="C421" s="385"/>
      <c r="D421" s="386" t="s">
        <v>73</v>
      </c>
      <c r="E421" s="387" t="s">
        <v>375</v>
      </c>
      <c r="F421" s="389">
        <v>1</v>
      </c>
      <c r="G421" s="390">
        <v>700</v>
      </c>
      <c r="H421" s="390">
        <v>933</v>
      </c>
      <c r="I421" s="390"/>
      <c r="J421" s="390"/>
      <c r="K421" s="390"/>
      <c r="L421" s="390"/>
    </row>
    <row r="422" spans="1:12" ht="15" x14ac:dyDescent="0.2">
      <c r="A422" s="412"/>
      <c r="B422" s="412"/>
      <c r="C422" s="385"/>
      <c r="D422" s="386" t="s">
        <v>73</v>
      </c>
      <c r="E422" s="387" t="s">
        <v>374</v>
      </c>
      <c r="F422" s="389">
        <v>1</v>
      </c>
      <c r="G422" s="390">
        <v>700</v>
      </c>
      <c r="H422" s="390">
        <v>933</v>
      </c>
      <c r="I422" s="390"/>
      <c r="J422" s="390"/>
      <c r="K422" s="390"/>
      <c r="L422" s="390"/>
    </row>
    <row r="423" spans="1:12" ht="15" x14ac:dyDescent="0.2">
      <c r="A423" s="412"/>
      <c r="B423" s="412"/>
      <c r="C423" s="385"/>
      <c r="D423" s="386" t="s">
        <v>73</v>
      </c>
      <c r="E423" s="387" t="s">
        <v>373</v>
      </c>
      <c r="F423" s="389">
        <v>1</v>
      </c>
      <c r="G423" s="390">
        <v>700</v>
      </c>
      <c r="H423" s="390">
        <v>933</v>
      </c>
      <c r="I423" s="390"/>
      <c r="J423" s="390"/>
      <c r="K423" s="390"/>
      <c r="L423" s="390"/>
    </row>
    <row r="424" spans="1:12" ht="15" x14ac:dyDescent="0.2">
      <c r="A424" s="412"/>
      <c r="B424" s="412"/>
      <c r="C424" s="385"/>
      <c r="D424" s="386" t="s">
        <v>73</v>
      </c>
      <c r="E424" s="387" t="s">
        <v>372</v>
      </c>
      <c r="F424" s="389">
        <v>1</v>
      </c>
      <c r="G424" s="390">
        <v>700</v>
      </c>
      <c r="H424" s="390">
        <v>933</v>
      </c>
      <c r="I424" s="390"/>
      <c r="J424" s="390"/>
      <c r="K424" s="390"/>
      <c r="L424" s="390"/>
    </row>
    <row r="425" spans="1:12" ht="15" x14ac:dyDescent="0.2">
      <c r="A425" s="412"/>
      <c r="B425" s="412"/>
      <c r="C425" s="385"/>
      <c r="D425" s="386" t="s">
        <v>73</v>
      </c>
      <c r="E425" s="387" t="s">
        <v>371</v>
      </c>
      <c r="F425" s="389">
        <v>1</v>
      </c>
      <c r="G425" s="390">
        <v>700</v>
      </c>
      <c r="H425" s="390">
        <v>933</v>
      </c>
      <c r="I425" s="390"/>
      <c r="J425" s="390"/>
      <c r="K425" s="390"/>
      <c r="L425" s="390"/>
    </row>
    <row r="426" spans="1:12" ht="15" x14ac:dyDescent="0.2">
      <c r="A426" s="412"/>
      <c r="B426" s="412"/>
      <c r="C426" s="385"/>
      <c r="D426" s="386" t="s">
        <v>73</v>
      </c>
      <c r="E426" s="387" t="s">
        <v>370</v>
      </c>
      <c r="F426" s="389">
        <v>1</v>
      </c>
      <c r="G426" s="390">
        <v>700</v>
      </c>
      <c r="H426" s="390">
        <v>933</v>
      </c>
      <c r="I426" s="390"/>
      <c r="J426" s="390"/>
      <c r="K426" s="390"/>
      <c r="L426" s="390"/>
    </row>
    <row r="427" spans="1:12" ht="15" x14ac:dyDescent="0.2">
      <c r="A427" s="412"/>
      <c r="B427" s="412"/>
      <c r="C427" s="385"/>
      <c r="D427" s="386" t="s">
        <v>73</v>
      </c>
      <c r="E427" s="387" t="s">
        <v>369</v>
      </c>
      <c r="F427" s="389">
        <v>1</v>
      </c>
      <c r="G427" s="390">
        <v>700</v>
      </c>
      <c r="H427" s="390">
        <v>933</v>
      </c>
      <c r="I427" s="390"/>
      <c r="J427" s="390"/>
      <c r="K427" s="390"/>
      <c r="L427" s="390"/>
    </row>
    <row r="428" spans="1:12" ht="15" x14ac:dyDescent="0.2">
      <c r="A428" s="412"/>
      <c r="B428" s="412"/>
      <c r="C428" s="385"/>
      <c r="D428" s="386" t="s">
        <v>73</v>
      </c>
      <c r="E428" s="387" t="s">
        <v>368</v>
      </c>
      <c r="F428" s="389">
        <v>1</v>
      </c>
      <c r="G428" s="390">
        <v>700</v>
      </c>
      <c r="H428" s="390">
        <v>933</v>
      </c>
      <c r="I428" s="390"/>
      <c r="J428" s="390"/>
      <c r="K428" s="390"/>
      <c r="L428" s="390"/>
    </row>
    <row r="429" spans="1:12" ht="15" x14ac:dyDescent="0.2">
      <c r="A429" s="412"/>
      <c r="B429" s="412"/>
      <c r="C429" s="385"/>
      <c r="D429" s="386" t="s">
        <v>73</v>
      </c>
      <c r="E429" s="387" t="s">
        <v>367</v>
      </c>
      <c r="F429" s="389">
        <v>1</v>
      </c>
      <c r="G429" s="390">
        <v>700</v>
      </c>
      <c r="H429" s="390">
        <v>933</v>
      </c>
      <c r="I429" s="390"/>
      <c r="J429" s="390"/>
      <c r="K429" s="390"/>
      <c r="L429" s="390"/>
    </row>
    <row r="430" spans="1:12" x14ac:dyDescent="0.2">
      <c r="A430" s="412"/>
      <c r="B430" s="412"/>
      <c r="C430" s="385"/>
      <c r="D430" s="391"/>
      <c r="E430" s="391"/>
      <c r="F430" s="390"/>
      <c r="G430" s="390"/>
      <c r="H430" s="390"/>
      <c r="I430" s="390"/>
      <c r="J430" s="390"/>
      <c r="K430" s="390"/>
      <c r="L430" s="390"/>
    </row>
    <row r="431" spans="1:12" x14ac:dyDescent="0.2">
      <c r="A431" s="412"/>
      <c r="B431" s="412"/>
      <c r="C431" s="385"/>
      <c r="D431" s="391"/>
      <c r="E431" s="391"/>
      <c r="F431" s="390"/>
      <c r="G431" s="390"/>
      <c r="H431" s="390"/>
      <c r="I431" s="390"/>
      <c r="J431" s="390"/>
      <c r="K431" s="390"/>
      <c r="L431" s="390"/>
    </row>
    <row r="432" spans="1:12" x14ac:dyDescent="0.2">
      <c r="A432" s="412"/>
      <c r="B432" s="412"/>
      <c r="C432" s="385"/>
      <c r="D432" s="391"/>
      <c r="E432" s="391"/>
      <c r="F432" s="390"/>
      <c r="G432" s="390"/>
      <c r="H432" s="390"/>
      <c r="I432" s="390"/>
      <c r="J432" s="390"/>
      <c r="K432" s="390"/>
      <c r="L432" s="390"/>
    </row>
    <row r="433" spans="1:12" x14ac:dyDescent="0.2">
      <c r="A433" s="412"/>
      <c r="B433" s="412"/>
      <c r="C433" s="385"/>
      <c r="D433" s="391"/>
      <c r="E433" s="386"/>
      <c r="F433" s="390"/>
      <c r="G433" s="390"/>
      <c r="H433" s="390"/>
      <c r="I433" s="390"/>
      <c r="J433" s="390"/>
      <c r="K433" s="390"/>
      <c r="L433" s="390"/>
    </row>
    <row r="434" spans="1:12" x14ac:dyDescent="0.2">
      <c r="A434" s="412"/>
      <c r="B434" s="412"/>
      <c r="C434" s="385"/>
      <c r="D434" s="391"/>
      <c r="E434" s="386"/>
      <c r="F434" s="390">
        <f>F391+F372+F327+F306</f>
        <v>100</v>
      </c>
      <c r="G434" s="390">
        <f>G391+G372+G327+G306</f>
        <v>85730</v>
      </c>
      <c r="H434" s="390">
        <f>H391+H372+H327+H306</f>
        <v>76045</v>
      </c>
      <c r="I434" s="390">
        <f>I391+I372+I327+I306</f>
        <v>0</v>
      </c>
      <c r="J434" s="390"/>
      <c r="K434" s="390"/>
      <c r="L434" s="390"/>
    </row>
    <row r="435" spans="1:12" x14ac:dyDescent="0.2">
      <c r="A435" s="412"/>
      <c r="B435" s="412"/>
      <c r="C435" s="385"/>
      <c r="D435" s="391"/>
      <c r="E435" s="386"/>
      <c r="F435" s="390"/>
      <c r="G435" s="390"/>
      <c r="H435" s="390"/>
      <c r="I435" s="390"/>
      <c r="J435" s="390"/>
      <c r="K435" s="390"/>
      <c r="L435" s="390"/>
    </row>
    <row r="436" spans="1:12" x14ac:dyDescent="0.2">
      <c r="A436" s="412"/>
      <c r="B436" s="412"/>
      <c r="C436" s="385"/>
      <c r="D436" s="391"/>
      <c r="E436" s="386"/>
      <c r="F436" s="390"/>
      <c r="G436" s="390"/>
      <c r="H436" s="390"/>
      <c r="I436" s="390"/>
      <c r="J436" s="390"/>
      <c r="K436" s="390"/>
      <c r="L436" s="390"/>
    </row>
    <row r="437" spans="1:12" x14ac:dyDescent="0.2">
      <c r="A437" s="412"/>
      <c r="B437" s="412"/>
      <c r="C437" s="385"/>
      <c r="D437" s="391"/>
      <c r="E437" s="386"/>
      <c r="F437" s="390"/>
      <c r="G437" s="390"/>
      <c r="H437" s="390"/>
      <c r="I437" s="390"/>
      <c r="J437" s="390"/>
      <c r="K437" s="390"/>
      <c r="L437" s="390"/>
    </row>
    <row r="438" spans="1:12" x14ac:dyDescent="0.2">
      <c r="A438" s="412"/>
      <c r="B438" s="412"/>
      <c r="C438" s="385"/>
      <c r="D438" s="391"/>
      <c r="E438" s="386"/>
      <c r="F438" s="390"/>
      <c r="G438" s="390"/>
      <c r="H438" s="390"/>
      <c r="I438" s="390"/>
      <c r="J438" s="390"/>
      <c r="K438" s="390"/>
      <c r="L438" s="390"/>
    </row>
    <row r="439" spans="1:12" x14ac:dyDescent="0.2">
      <c r="A439" s="412"/>
      <c r="B439" s="412"/>
      <c r="C439" s="385"/>
      <c r="D439" s="391"/>
      <c r="E439" s="386"/>
      <c r="F439" s="390"/>
      <c r="G439" s="390"/>
      <c r="H439" s="390"/>
      <c r="I439" s="390"/>
      <c r="J439" s="390"/>
      <c r="K439" s="390"/>
      <c r="L439" s="390"/>
    </row>
    <row r="440" spans="1:12" x14ac:dyDescent="0.2">
      <c r="A440" s="412"/>
      <c r="B440" s="412"/>
      <c r="C440" s="385"/>
      <c r="D440" s="391"/>
      <c r="E440" s="386"/>
      <c r="F440" s="390"/>
      <c r="G440" s="390"/>
      <c r="H440" s="390"/>
      <c r="I440" s="390"/>
      <c r="J440" s="390"/>
      <c r="K440" s="390"/>
      <c r="L440" s="390"/>
    </row>
    <row r="441" spans="1:12" x14ac:dyDescent="0.2">
      <c r="A441" s="412"/>
      <c r="B441" s="412"/>
      <c r="C441" s="385"/>
      <c r="D441" s="391"/>
      <c r="E441" s="386"/>
      <c r="F441" s="390"/>
      <c r="G441" s="390"/>
      <c r="H441" s="390"/>
      <c r="I441" s="390"/>
      <c r="J441" s="390"/>
      <c r="K441" s="390"/>
      <c r="L441" s="390"/>
    </row>
    <row r="442" spans="1:12" x14ac:dyDescent="0.2">
      <c r="A442" s="412"/>
      <c r="B442" s="412"/>
      <c r="C442" s="385"/>
      <c r="D442" s="391"/>
      <c r="E442" s="386"/>
      <c r="F442" s="390"/>
      <c r="G442" s="390"/>
      <c r="H442" s="390"/>
      <c r="I442" s="390"/>
      <c r="J442" s="390"/>
      <c r="K442" s="390"/>
      <c r="L442" s="390"/>
    </row>
    <row r="443" spans="1:12" x14ac:dyDescent="0.2">
      <c r="A443" s="412"/>
      <c r="B443" s="412"/>
      <c r="C443" s="385"/>
      <c r="D443" s="391"/>
      <c r="E443" s="386"/>
      <c r="F443" s="390"/>
      <c r="G443" s="390"/>
      <c r="H443" s="390"/>
      <c r="I443" s="390"/>
      <c r="J443" s="390"/>
      <c r="K443" s="390"/>
      <c r="L443" s="390"/>
    </row>
    <row r="444" spans="1:12" x14ac:dyDescent="0.2">
      <c r="A444" s="412"/>
      <c r="B444" s="412"/>
      <c r="C444" s="385"/>
      <c r="D444" s="391"/>
      <c r="E444" s="386"/>
      <c r="F444" s="390"/>
      <c r="G444" s="390"/>
      <c r="H444" s="390"/>
      <c r="I444" s="390"/>
      <c r="J444" s="390"/>
      <c r="K444" s="390"/>
      <c r="L444" s="390"/>
    </row>
    <row r="445" spans="1:12" x14ac:dyDescent="0.2">
      <c r="A445" s="412"/>
      <c r="B445" s="412"/>
      <c r="C445" s="385"/>
      <c r="D445" s="391"/>
      <c r="E445" s="386"/>
      <c r="F445" s="390"/>
      <c r="G445" s="390"/>
      <c r="H445" s="390"/>
      <c r="I445" s="390"/>
      <c r="J445" s="390"/>
      <c r="K445" s="390"/>
      <c r="L445" s="390"/>
    </row>
    <row r="446" spans="1:12" x14ac:dyDescent="0.2">
      <c r="A446" s="412"/>
      <c r="B446" s="412"/>
      <c r="C446" s="385"/>
      <c r="D446" s="391"/>
      <c r="E446" s="386"/>
      <c r="F446" s="390"/>
      <c r="G446" s="390"/>
      <c r="H446" s="390"/>
      <c r="I446" s="390"/>
      <c r="J446" s="390"/>
      <c r="K446" s="390"/>
      <c r="L446" s="390"/>
    </row>
    <row r="447" spans="1:12" x14ac:dyDescent="0.2">
      <c r="A447" s="412"/>
      <c r="B447" s="412"/>
      <c r="C447" s="385"/>
      <c r="D447" s="391"/>
      <c r="E447" s="386"/>
      <c r="F447" s="390"/>
      <c r="G447" s="390"/>
      <c r="H447" s="390"/>
      <c r="I447" s="390"/>
      <c r="J447" s="390"/>
      <c r="K447" s="390"/>
      <c r="L447" s="390"/>
    </row>
    <row r="448" spans="1:12" x14ac:dyDescent="0.2">
      <c r="A448" s="412"/>
      <c r="B448" s="412"/>
      <c r="C448" s="385"/>
      <c r="D448" s="391"/>
      <c r="E448" s="386"/>
      <c r="F448" s="390"/>
      <c r="G448" s="390"/>
      <c r="H448" s="390"/>
      <c r="I448" s="390"/>
      <c r="J448" s="390"/>
      <c r="K448" s="390"/>
      <c r="L448" s="390"/>
    </row>
  </sheetData>
  <autoFilter ref="A14:N303"/>
  <mergeCells count="2">
    <mergeCell ref="J11:L11"/>
    <mergeCell ref="A13:I13"/>
  </mergeCells>
  <pageMargins left="0.35" right="0.15" top="0.46" bottom="0.4" header="0.3" footer="0.54"/>
  <pageSetup paperSize="9" scale="58" fitToHeight="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2"/>
  <sheetViews>
    <sheetView view="pageBreakPreview" topLeftCell="C7" zoomScale="106" zoomScaleNormal="100" zoomScaleSheetLayoutView="106" workbookViewId="0">
      <selection activeCell="C11" sqref="A11:XFD11"/>
    </sheetView>
  </sheetViews>
  <sheetFormatPr defaultRowHeight="15" x14ac:dyDescent="0.25"/>
  <cols>
    <col min="1" max="1" width="9.140625" style="206"/>
    <col min="2" max="2" width="23.5703125" style="206" customWidth="1"/>
    <col min="3" max="3" width="18.85546875" style="206" customWidth="1"/>
    <col min="4" max="4" width="67.28515625" style="206" customWidth="1"/>
    <col min="5" max="16384" width="9.140625" style="206"/>
  </cols>
  <sheetData>
    <row r="2" spans="2:13" ht="30" x14ac:dyDescent="0.25">
      <c r="B2" s="228" t="s">
        <v>556</v>
      </c>
      <c r="C2" s="228" t="s">
        <v>555</v>
      </c>
      <c r="D2" s="228" t="s">
        <v>554</v>
      </c>
      <c r="E2" s="623" t="s">
        <v>553</v>
      </c>
      <c r="F2" s="623"/>
      <c r="G2" s="623"/>
      <c r="H2" s="623"/>
      <c r="I2" s="623"/>
      <c r="J2" s="623"/>
      <c r="K2" s="623"/>
      <c r="L2" s="623"/>
      <c r="M2" s="623"/>
    </row>
    <row r="3" spans="2:13" x14ac:dyDescent="0.25">
      <c r="B3" s="227"/>
      <c r="C3" s="227"/>
      <c r="D3" s="227"/>
      <c r="E3" s="226">
        <v>1</v>
      </c>
      <c r="F3" s="226">
        <v>2</v>
      </c>
      <c r="G3" s="226">
        <v>3</v>
      </c>
      <c r="H3" s="226">
        <v>4</v>
      </c>
      <c r="I3" s="226">
        <v>5</v>
      </c>
      <c r="J3" s="226">
        <v>6</v>
      </c>
      <c r="K3" s="226">
        <v>7</v>
      </c>
      <c r="L3" s="226">
        <v>8</v>
      </c>
      <c r="M3" s="226">
        <v>9</v>
      </c>
    </row>
    <row r="4" spans="2:13" ht="45" x14ac:dyDescent="0.25">
      <c r="B4" s="225">
        <v>1</v>
      </c>
      <c r="C4" s="225">
        <v>1</v>
      </c>
      <c r="D4" s="224" t="s">
        <v>552</v>
      </c>
      <c r="E4" s="207">
        <v>2000</v>
      </c>
      <c r="F4" s="207">
        <v>2200</v>
      </c>
      <c r="G4" s="207">
        <v>2500</v>
      </c>
      <c r="H4" s="207">
        <v>2800</v>
      </c>
      <c r="I4" s="207">
        <v>3300</v>
      </c>
      <c r="J4" s="207">
        <v>3800</v>
      </c>
      <c r="K4" s="207">
        <v>4400</v>
      </c>
      <c r="L4" s="207">
        <v>5000</v>
      </c>
      <c r="M4" s="207">
        <v>5600</v>
      </c>
    </row>
    <row r="5" spans="2:13" ht="60" x14ac:dyDescent="0.25">
      <c r="B5" s="223">
        <v>2</v>
      </c>
      <c r="C5" s="223">
        <v>2</v>
      </c>
      <c r="D5" s="222" t="s">
        <v>551</v>
      </c>
      <c r="E5" s="207">
        <v>1600</v>
      </c>
      <c r="F5" s="207">
        <v>1800</v>
      </c>
      <c r="G5" s="207">
        <v>2000</v>
      </c>
      <c r="H5" s="207">
        <v>2200</v>
      </c>
      <c r="I5" s="207">
        <v>2500</v>
      </c>
      <c r="J5" s="207">
        <v>2800</v>
      </c>
      <c r="K5" s="207">
        <v>3200</v>
      </c>
      <c r="L5" s="207">
        <v>3600</v>
      </c>
      <c r="M5" s="207">
        <v>4000</v>
      </c>
    </row>
    <row r="6" spans="2:13" ht="45" x14ac:dyDescent="0.25">
      <c r="B6" s="221">
        <v>2</v>
      </c>
      <c r="C6" s="221">
        <v>3</v>
      </c>
      <c r="D6" s="220" t="s">
        <v>550</v>
      </c>
      <c r="E6" s="207">
        <v>1400</v>
      </c>
      <c r="F6" s="207">
        <v>1600</v>
      </c>
      <c r="G6" s="207">
        <v>1800</v>
      </c>
      <c r="H6" s="207">
        <v>2000</v>
      </c>
      <c r="I6" s="207">
        <v>2200</v>
      </c>
      <c r="J6" s="207">
        <v>2500</v>
      </c>
      <c r="K6" s="207">
        <v>2800</v>
      </c>
      <c r="L6" s="207">
        <v>3100</v>
      </c>
      <c r="M6" s="207">
        <v>3500</v>
      </c>
    </row>
    <row r="7" spans="2:13" ht="60" x14ac:dyDescent="0.25">
      <c r="B7" s="219">
        <v>3</v>
      </c>
      <c r="C7" s="219">
        <v>4</v>
      </c>
      <c r="D7" s="218" t="s">
        <v>549</v>
      </c>
      <c r="E7" s="207">
        <v>1200</v>
      </c>
      <c r="F7" s="207">
        <v>1300</v>
      </c>
      <c r="G7" s="207">
        <v>1400</v>
      </c>
      <c r="H7" s="207">
        <v>1500</v>
      </c>
      <c r="I7" s="207">
        <v>1600</v>
      </c>
      <c r="J7" s="207">
        <v>1800</v>
      </c>
      <c r="K7" s="207">
        <v>2000</v>
      </c>
      <c r="L7" s="207">
        <v>2200</v>
      </c>
      <c r="M7" s="207">
        <v>2400</v>
      </c>
    </row>
    <row r="8" spans="2:13" ht="30" x14ac:dyDescent="0.25">
      <c r="B8" s="217">
        <v>3</v>
      </c>
      <c r="C8" s="217">
        <v>5</v>
      </c>
      <c r="D8" s="216" t="s">
        <v>548</v>
      </c>
      <c r="E8" s="207">
        <v>900</v>
      </c>
      <c r="F8" s="207">
        <v>1000</v>
      </c>
      <c r="G8" s="207">
        <v>1100</v>
      </c>
      <c r="H8" s="207">
        <v>1200</v>
      </c>
      <c r="I8" s="207">
        <v>1300</v>
      </c>
      <c r="J8" s="207">
        <v>1400</v>
      </c>
      <c r="K8" s="207">
        <v>1600</v>
      </c>
      <c r="L8" s="207">
        <v>1800</v>
      </c>
      <c r="M8" s="207">
        <v>2000</v>
      </c>
    </row>
    <row r="9" spans="2:13" ht="30" x14ac:dyDescent="0.25">
      <c r="B9" s="215">
        <v>3</v>
      </c>
      <c r="C9" s="215">
        <v>6</v>
      </c>
      <c r="D9" s="214" t="s">
        <v>547</v>
      </c>
      <c r="E9" s="207">
        <v>750</v>
      </c>
      <c r="F9" s="207">
        <v>800</v>
      </c>
      <c r="G9" s="207">
        <v>850</v>
      </c>
      <c r="H9" s="207">
        <v>900</v>
      </c>
      <c r="I9" s="207">
        <v>950</v>
      </c>
      <c r="J9" s="207">
        <v>1000</v>
      </c>
      <c r="K9" s="207">
        <v>1200</v>
      </c>
      <c r="L9" s="207">
        <v>1400</v>
      </c>
      <c r="M9" s="207">
        <v>1600</v>
      </c>
    </row>
    <row r="10" spans="2:13" ht="30" x14ac:dyDescent="0.25">
      <c r="B10" s="213">
        <v>4</v>
      </c>
      <c r="C10" s="213">
        <v>7</v>
      </c>
      <c r="D10" s="212" t="s">
        <v>546</v>
      </c>
      <c r="E10" s="207">
        <v>650</v>
      </c>
      <c r="F10" s="207">
        <v>700</v>
      </c>
      <c r="G10" s="207">
        <v>750</v>
      </c>
      <c r="H10" s="207">
        <v>800</v>
      </c>
      <c r="I10" s="207">
        <v>850</v>
      </c>
      <c r="J10" s="207">
        <v>900</v>
      </c>
      <c r="K10" s="207">
        <v>1000</v>
      </c>
      <c r="L10" s="207">
        <v>1150</v>
      </c>
      <c r="M10" s="207">
        <v>1300</v>
      </c>
    </row>
    <row r="11" spans="2:13" ht="30" x14ac:dyDescent="0.25">
      <c r="B11" s="211">
        <v>4</v>
      </c>
      <c r="C11" s="211">
        <v>8</v>
      </c>
      <c r="D11" s="210" t="s">
        <v>521</v>
      </c>
      <c r="E11" s="207">
        <v>550</v>
      </c>
      <c r="F11" s="207">
        <v>600</v>
      </c>
      <c r="G11" s="207">
        <v>650</v>
      </c>
      <c r="H11" s="207">
        <v>700</v>
      </c>
      <c r="I11" s="207">
        <v>750</v>
      </c>
      <c r="J11" s="207">
        <v>800</v>
      </c>
      <c r="K11" s="207">
        <v>850</v>
      </c>
      <c r="L11" s="207">
        <v>900</v>
      </c>
      <c r="M11" s="207">
        <v>1000</v>
      </c>
    </row>
    <row r="12" spans="2:13" ht="30" x14ac:dyDescent="0.25">
      <c r="B12" s="209">
        <v>4</v>
      </c>
      <c r="C12" s="209">
        <v>9</v>
      </c>
      <c r="D12" s="208" t="s">
        <v>519</v>
      </c>
      <c r="E12" s="207">
        <v>450</v>
      </c>
      <c r="F12" s="207">
        <v>500</v>
      </c>
      <c r="G12" s="207">
        <v>550</v>
      </c>
      <c r="H12" s="207">
        <v>600</v>
      </c>
      <c r="I12" s="207">
        <v>650</v>
      </c>
      <c r="J12" s="207">
        <v>700</v>
      </c>
      <c r="K12" s="207">
        <v>750</v>
      </c>
      <c r="L12" s="207">
        <v>800</v>
      </c>
      <c r="M12" s="207">
        <v>900</v>
      </c>
    </row>
  </sheetData>
  <mergeCells count="1">
    <mergeCell ref="E2:M2"/>
  </mergeCells>
  <pageMargins left="0.25" right="0.25" top="0.75" bottom="0.75" header="0.3" footer="0.3"/>
  <pageSetup paperSize="9" scale="6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DE1078"/>
  <sheetViews>
    <sheetView view="pageBreakPreview" zoomScale="110" zoomScaleNormal="100" zoomScaleSheetLayoutView="110" workbookViewId="0">
      <pane xSplit="2" ySplit="4" topLeftCell="C5" activePane="bottomRight" state="frozen"/>
      <selection activeCell="D187" sqref="D187"/>
      <selection pane="topRight" activeCell="D187" sqref="D187"/>
      <selection pane="bottomLeft" activeCell="D187" sqref="D187"/>
      <selection pane="bottomRight" activeCell="E16" sqref="E16"/>
    </sheetView>
  </sheetViews>
  <sheetFormatPr defaultRowHeight="15" x14ac:dyDescent="0.25"/>
  <cols>
    <col min="1" max="1" width="5" style="91" customWidth="1"/>
    <col min="2" max="2" width="25.28515625" style="91" customWidth="1"/>
    <col min="3" max="3" width="23.85546875" style="91" customWidth="1"/>
    <col min="4" max="4" width="12.85546875" style="91" customWidth="1"/>
    <col min="5" max="5" width="10.140625" style="91" customWidth="1"/>
    <col min="6" max="6" width="11.140625" style="91" customWidth="1"/>
    <col min="7" max="7" width="11" style="91" customWidth="1"/>
    <col min="8" max="8" width="10.42578125" style="88" customWidth="1"/>
    <col min="9" max="9" width="13.85546875" style="91" customWidth="1"/>
    <col min="10" max="10" width="13.85546875" style="88" customWidth="1"/>
    <col min="11" max="24" width="13.85546875" style="91" customWidth="1"/>
    <col min="25" max="25" width="11.7109375" style="88" customWidth="1"/>
    <col min="26" max="28" width="13.85546875" style="88" customWidth="1"/>
    <col min="29" max="29" width="12.140625" style="88" customWidth="1"/>
    <col min="30" max="30" width="13" style="88" customWidth="1"/>
    <col min="31" max="31" width="11.5703125" style="88" customWidth="1"/>
    <col min="32" max="32" width="12.5703125" style="88" customWidth="1"/>
    <col min="33" max="36" width="13.85546875" style="88" customWidth="1"/>
    <col min="37" max="41" width="13.85546875" style="91" customWidth="1"/>
    <col min="42" max="50" width="13.85546875" style="88" customWidth="1"/>
    <col min="51" max="52" width="12.5703125" style="88" customWidth="1"/>
    <col min="53" max="53" width="13" style="88" customWidth="1"/>
    <col min="54" max="54" width="10.42578125" style="88" customWidth="1"/>
    <col min="55" max="55" width="13.85546875" style="88" customWidth="1"/>
    <col min="56" max="56" width="12.85546875" style="88" customWidth="1"/>
    <col min="57" max="57" width="13.85546875" style="88" customWidth="1"/>
    <col min="58" max="58" width="12" style="88" customWidth="1"/>
    <col min="59" max="61" width="13.85546875" style="88" customWidth="1"/>
    <col min="62" max="62" width="11.42578125" style="88" customWidth="1"/>
    <col min="63" max="63" width="13.85546875" style="88" customWidth="1"/>
    <col min="64" max="64" width="13.140625" style="88" customWidth="1"/>
    <col min="65" max="65" width="13.42578125" style="88" customWidth="1"/>
    <col min="66" max="66" width="11.85546875" style="88" customWidth="1"/>
    <col min="67" max="67" width="13.140625" style="88" customWidth="1"/>
    <col min="68" max="68" width="12.42578125" style="88" customWidth="1"/>
    <col min="69" max="69" width="11.85546875" style="88" customWidth="1"/>
    <col min="70" max="70" width="14.28515625" style="88" customWidth="1"/>
    <col min="71" max="71" width="12.85546875" style="88" customWidth="1"/>
    <col min="72" max="73" width="13.85546875" style="88" customWidth="1"/>
    <col min="74" max="75" width="11.7109375" style="88" customWidth="1"/>
    <col min="76" max="76" width="12.42578125" style="88" customWidth="1"/>
    <col min="77" max="78" width="13.85546875" style="88" customWidth="1"/>
    <col min="79" max="81" width="13.85546875" style="89" customWidth="1"/>
    <col min="82" max="82" width="11.140625" style="88" customWidth="1"/>
    <col min="83" max="83" width="11.28515625" style="90" customWidth="1"/>
    <col min="84" max="84" width="13.85546875" style="89" customWidth="1"/>
    <col min="85" max="85" width="13.140625" style="89" customWidth="1"/>
    <col min="86" max="86" width="10.7109375" style="88" customWidth="1"/>
    <col min="87" max="87" width="10.85546875" style="88" customWidth="1"/>
    <col min="88" max="89" width="11.140625" style="88" customWidth="1"/>
    <col min="90" max="91" width="10.42578125" style="88" customWidth="1"/>
    <col min="92" max="92" width="12.85546875" style="88" customWidth="1"/>
    <col min="93" max="93" width="13.140625" style="88" customWidth="1"/>
    <col min="94" max="94" width="12.42578125" style="88" customWidth="1"/>
    <col min="95" max="95" width="12.7109375" style="88" customWidth="1"/>
    <col min="96" max="96" width="11.7109375" style="88" customWidth="1"/>
    <col min="97" max="97" width="12.140625" style="88" customWidth="1"/>
    <col min="98" max="98" width="14.85546875" style="88" customWidth="1"/>
    <col min="99" max="99" width="14.85546875" style="439" customWidth="1"/>
    <col min="100" max="100" width="12.85546875" style="88" hidden="1" customWidth="1"/>
    <col min="101" max="101" width="11.5703125" style="88" hidden="1" customWidth="1"/>
    <col min="102" max="102" width="21.140625" style="88" customWidth="1"/>
    <col min="103" max="16384" width="9.140625" style="87"/>
  </cols>
  <sheetData>
    <row r="1" spans="1:109" ht="77.25" hidden="1" customHeight="1" x14ac:dyDescent="0.25">
      <c r="A1" s="637"/>
      <c r="B1" s="637"/>
      <c r="C1" s="637"/>
      <c r="D1" s="637"/>
      <c r="E1" s="637"/>
      <c r="F1" s="637"/>
      <c r="G1" s="637"/>
      <c r="H1" s="637"/>
      <c r="I1" s="637"/>
      <c r="J1" s="637"/>
      <c r="K1" s="637"/>
      <c r="L1" s="637"/>
      <c r="M1" s="637"/>
      <c r="N1" s="637"/>
      <c r="O1" s="637"/>
      <c r="P1" s="637"/>
      <c r="Q1" s="637"/>
      <c r="R1" s="637"/>
      <c r="S1" s="637"/>
      <c r="T1" s="137"/>
      <c r="U1" s="137"/>
      <c r="V1" s="137"/>
      <c r="W1" s="137"/>
      <c r="X1" s="137"/>
      <c r="AK1" s="88"/>
      <c r="AL1" s="88"/>
      <c r="AM1" s="88"/>
      <c r="AN1" s="88"/>
      <c r="AO1" s="88"/>
      <c r="CA1" s="88"/>
      <c r="CB1" s="88"/>
      <c r="CC1" s="88"/>
      <c r="CE1" s="88"/>
      <c r="CF1" s="88"/>
      <c r="CG1" s="88"/>
    </row>
    <row r="2" spans="1:109" s="132" customFormat="1" ht="23.25" customHeight="1" x14ac:dyDescent="0.25">
      <c r="A2" s="638" t="s">
        <v>497</v>
      </c>
      <c r="B2" s="640" t="s">
        <v>496</v>
      </c>
      <c r="C2" s="640" t="s">
        <v>495</v>
      </c>
      <c r="D2" s="642" t="s">
        <v>494</v>
      </c>
      <c r="E2" s="643"/>
      <c r="F2" s="643"/>
      <c r="G2" s="643"/>
      <c r="H2" s="643"/>
      <c r="I2" s="643"/>
      <c r="J2" s="644"/>
      <c r="K2" s="624" t="s">
        <v>493</v>
      </c>
      <c r="L2" s="625"/>
      <c r="M2" s="625"/>
      <c r="N2" s="625"/>
      <c r="O2" s="625"/>
      <c r="P2" s="625"/>
      <c r="Q2" s="625"/>
      <c r="R2" s="626"/>
      <c r="S2" s="624" t="s">
        <v>492</v>
      </c>
      <c r="T2" s="625"/>
      <c r="U2" s="625"/>
      <c r="V2" s="625"/>
      <c r="W2" s="625"/>
      <c r="X2" s="625"/>
      <c r="Y2" s="625"/>
      <c r="Z2" s="625"/>
      <c r="AA2" s="626"/>
      <c r="AB2" s="624" t="s">
        <v>491</v>
      </c>
      <c r="AC2" s="625"/>
      <c r="AD2" s="625"/>
      <c r="AE2" s="625"/>
      <c r="AF2" s="625"/>
      <c r="AG2" s="625"/>
      <c r="AH2" s="625"/>
      <c r="AI2" s="626"/>
      <c r="AJ2" s="624" t="s">
        <v>490</v>
      </c>
      <c r="AK2" s="625"/>
      <c r="AL2" s="625"/>
      <c r="AM2" s="625"/>
      <c r="AN2" s="625"/>
      <c r="AO2" s="625"/>
      <c r="AP2" s="626"/>
      <c r="AQ2" s="624" t="s">
        <v>489</v>
      </c>
      <c r="AR2" s="625"/>
      <c r="AS2" s="625"/>
      <c r="AT2" s="625"/>
      <c r="AU2" s="625"/>
      <c r="AV2" s="625"/>
      <c r="AW2" s="626"/>
      <c r="AX2" s="624" t="s">
        <v>488</v>
      </c>
      <c r="AY2" s="625"/>
      <c r="AZ2" s="625"/>
      <c r="BA2" s="625"/>
      <c r="BB2" s="625"/>
      <c r="BC2" s="625"/>
      <c r="BD2" s="626"/>
      <c r="BE2" s="624" t="s">
        <v>487</v>
      </c>
      <c r="BF2" s="625"/>
      <c r="BG2" s="625"/>
      <c r="BH2" s="625"/>
      <c r="BI2" s="625"/>
      <c r="BJ2" s="625"/>
      <c r="BK2" s="625"/>
      <c r="BL2" s="626"/>
      <c r="BM2" s="624" t="s">
        <v>486</v>
      </c>
      <c r="BN2" s="625"/>
      <c r="BO2" s="625"/>
      <c r="BP2" s="625"/>
      <c r="BQ2" s="625"/>
      <c r="BR2" s="625"/>
      <c r="BS2" s="626"/>
      <c r="BT2" s="624" t="s">
        <v>485</v>
      </c>
      <c r="BU2" s="625"/>
      <c r="BV2" s="625"/>
      <c r="BW2" s="625"/>
      <c r="BX2" s="625"/>
      <c r="BY2" s="625"/>
      <c r="BZ2" s="626"/>
      <c r="CA2" s="624" t="s">
        <v>484</v>
      </c>
      <c r="CB2" s="625"/>
      <c r="CC2" s="625"/>
      <c r="CD2" s="625"/>
      <c r="CE2" s="625"/>
      <c r="CF2" s="625"/>
      <c r="CG2" s="626"/>
      <c r="CH2" s="624" t="s">
        <v>483</v>
      </c>
      <c r="CI2" s="625"/>
      <c r="CJ2" s="625"/>
      <c r="CK2" s="625"/>
      <c r="CL2" s="625"/>
      <c r="CM2" s="625"/>
      <c r="CN2" s="625"/>
      <c r="CO2" s="626"/>
      <c r="CP2" s="624" t="s">
        <v>482</v>
      </c>
      <c r="CQ2" s="625"/>
      <c r="CR2" s="625"/>
      <c r="CS2" s="625"/>
      <c r="CT2" s="625"/>
      <c r="CU2" s="625"/>
      <c r="CV2" s="625"/>
      <c r="CW2" s="626"/>
      <c r="CX2" s="624" t="s">
        <v>481</v>
      </c>
      <c r="CY2" s="625"/>
      <c r="CZ2" s="136"/>
      <c r="DA2" s="136"/>
      <c r="DB2" s="136"/>
      <c r="DC2" s="136"/>
      <c r="DD2" s="136"/>
      <c r="DE2" s="135"/>
    </row>
    <row r="3" spans="1:109" s="132" customFormat="1" ht="29.25" customHeight="1" x14ac:dyDescent="0.25">
      <c r="A3" s="639"/>
      <c r="B3" s="641"/>
      <c r="C3" s="641"/>
      <c r="D3" s="134" t="s">
        <v>478</v>
      </c>
      <c r="E3" s="134" t="s">
        <v>477</v>
      </c>
      <c r="F3" s="134" t="s">
        <v>477</v>
      </c>
      <c r="G3" s="134" t="s">
        <v>476</v>
      </c>
      <c r="H3" s="134" t="s">
        <v>475</v>
      </c>
      <c r="I3" s="134" t="s">
        <v>479</v>
      </c>
      <c r="J3" s="134" t="s">
        <v>474</v>
      </c>
      <c r="K3" s="134" t="s">
        <v>478</v>
      </c>
      <c r="L3" s="121" t="s">
        <v>477</v>
      </c>
      <c r="M3" s="121" t="s">
        <v>477</v>
      </c>
      <c r="N3" s="134" t="s">
        <v>476</v>
      </c>
      <c r="O3" s="134" t="s">
        <v>476</v>
      </c>
      <c r="P3" s="134" t="s">
        <v>475</v>
      </c>
      <c r="Q3" s="134" t="s">
        <v>479</v>
      </c>
      <c r="R3" s="134" t="s">
        <v>474</v>
      </c>
      <c r="S3" s="121" t="s">
        <v>478</v>
      </c>
      <c r="T3" s="121" t="s">
        <v>480</v>
      </c>
      <c r="U3" s="121" t="s">
        <v>480</v>
      </c>
      <c r="V3" s="121" t="s">
        <v>476</v>
      </c>
      <c r="W3" s="121" t="s">
        <v>476</v>
      </c>
      <c r="X3" s="121" t="s">
        <v>476</v>
      </c>
      <c r="Y3" s="121" t="s">
        <v>475</v>
      </c>
      <c r="Z3" s="121" t="s">
        <v>479</v>
      </c>
      <c r="AA3" s="121" t="s">
        <v>474</v>
      </c>
      <c r="AB3" s="121" t="s">
        <v>478</v>
      </c>
      <c r="AC3" s="121" t="s">
        <v>477</v>
      </c>
      <c r="AD3" s="121" t="s">
        <v>477</v>
      </c>
      <c r="AE3" s="121" t="s">
        <v>476</v>
      </c>
      <c r="AF3" s="121" t="s">
        <v>476</v>
      </c>
      <c r="AG3" s="121" t="s">
        <v>475</v>
      </c>
      <c r="AH3" s="121" t="s">
        <v>479</v>
      </c>
      <c r="AI3" s="121" t="s">
        <v>474</v>
      </c>
      <c r="AJ3" s="121" t="s">
        <v>478</v>
      </c>
      <c r="AK3" s="121" t="s">
        <v>477</v>
      </c>
      <c r="AL3" s="121" t="s">
        <v>477</v>
      </c>
      <c r="AM3" s="121" t="s">
        <v>476</v>
      </c>
      <c r="AN3" s="121" t="s">
        <v>475</v>
      </c>
      <c r="AO3" s="121" t="s">
        <v>479</v>
      </c>
      <c r="AP3" s="121" t="s">
        <v>474</v>
      </c>
      <c r="AQ3" s="121" t="s">
        <v>478</v>
      </c>
      <c r="AR3" s="121" t="s">
        <v>477</v>
      </c>
      <c r="AS3" s="121" t="s">
        <v>477</v>
      </c>
      <c r="AT3" s="121" t="s">
        <v>476</v>
      </c>
      <c r="AU3" s="121" t="s">
        <v>475</v>
      </c>
      <c r="AV3" s="121" t="s">
        <v>479</v>
      </c>
      <c r="AW3" s="121" t="s">
        <v>474</v>
      </c>
      <c r="AX3" s="121" t="s">
        <v>478</v>
      </c>
      <c r="AY3" s="121" t="s">
        <v>477</v>
      </c>
      <c r="AZ3" s="121" t="s">
        <v>477</v>
      </c>
      <c r="BA3" s="121" t="s">
        <v>476</v>
      </c>
      <c r="BB3" s="121" t="s">
        <v>475</v>
      </c>
      <c r="BC3" s="121" t="s">
        <v>479</v>
      </c>
      <c r="BD3" s="121" t="s">
        <v>474</v>
      </c>
      <c r="BE3" s="121" t="s">
        <v>478</v>
      </c>
      <c r="BF3" s="121" t="s">
        <v>477</v>
      </c>
      <c r="BG3" s="121" t="s">
        <v>477</v>
      </c>
      <c r="BH3" s="121" t="s">
        <v>476</v>
      </c>
      <c r="BI3" s="121" t="s">
        <v>476</v>
      </c>
      <c r="BJ3" s="121" t="s">
        <v>475</v>
      </c>
      <c r="BK3" s="121" t="s">
        <v>479</v>
      </c>
      <c r="BL3" s="121" t="s">
        <v>474</v>
      </c>
      <c r="BM3" s="121" t="s">
        <v>478</v>
      </c>
      <c r="BN3" s="121" t="s">
        <v>477</v>
      </c>
      <c r="BO3" s="121" t="s">
        <v>477</v>
      </c>
      <c r="BP3" s="121" t="s">
        <v>476</v>
      </c>
      <c r="BQ3" s="121" t="s">
        <v>475</v>
      </c>
      <c r="BR3" s="121" t="s">
        <v>479</v>
      </c>
      <c r="BS3" s="121" t="s">
        <v>474</v>
      </c>
      <c r="BT3" s="121" t="s">
        <v>478</v>
      </c>
      <c r="BU3" s="121" t="s">
        <v>477</v>
      </c>
      <c r="BV3" s="121" t="s">
        <v>477</v>
      </c>
      <c r="BW3" s="121" t="s">
        <v>476</v>
      </c>
      <c r="BX3" s="121" t="s">
        <v>475</v>
      </c>
      <c r="BY3" s="121" t="s">
        <v>479</v>
      </c>
      <c r="BZ3" s="121" t="s">
        <v>474</v>
      </c>
      <c r="CA3" s="121" t="s">
        <v>478</v>
      </c>
      <c r="CB3" s="121" t="s">
        <v>477</v>
      </c>
      <c r="CC3" s="121" t="s">
        <v>477</v>
      </c>
      <c r="CD3" s="121" t="s">
        <v>476</v>
      </c>
      <c r="CE3" s="121" t="s">
        <v>475</v>
      </c>
      <c r="CF3" s="121" t="s">
        <v>479</v>
      </c>
      <c r="CG3" s="121" t="s">
        <v>474</v>
      </c>
      <c r="CH3" s="121" t="s">
        <v>478</v>
      </c>
      <c r="CI3" s="121" t="s">
        <v>477</v>
      </c>
      <c r="CJ3" s="121" t="s">
        <v>477</v>
      </c>
      <c r="CK3" s="121" t="s">
        <v>476</v>
      </c>
      <c r="CL3" s="121" t="s">
        <v>476</v>
      </c>
      <c r="CM3" s="121" t="s">
        <v>475</v>
      </c>
      <c r="CN3" s="121" t="s">
        <v>479</v>
      </c>
      <c r="CO3" s="121" t="s">
        <v>474</v>
      </c>
      <c r="CP3" s="121" t="s">
        <v>478</v>
      </c>
      <c r="CQ3" s="121" t="s">
        <v>477</v>
      </c>
      <c r="CR3" s="121" t="s">
        <v>476</v>
      </c>
      <c r="CS3" s="121" t="s">
        <v>475</v>
      </c>
      <c r="CT3" s="121" t="s">
        <v>472</v>
      </c>
      <c r="CU3" s="434" t="s">
        <v>471</v>
      </c>
      <c r="CV3" s="121" t="s">
        <v>474</v>
      </c>
      <c r="CW3" s="104" t="s">
        <v>473</v>
      </c>
      <c r="CX3" s="121" t="s">
        <v>472</v>
      </c>
      <c r="CY3" s="121" t="s">
        <v>471</v>
      </c>
    </row>
    <row r="4" spans="1:109" s="132" customFormat="1" ht="21" customHeight="1" x14ac:dyDescent="0.25">
      <c r="A4" s="133"/>
      <c r="B4" s="133"/>
      <c r="C4" s="133"/>
      <c r="D4" s="627"/>
      <c r="E4" s="628"/>
      <c r="F4" s="628"/>
      <c r="G4" s="628"/>
      <c r="H4" s="628"/>
      <c r="I4" s="628"/>
      <c r="J4" s="629"/>
      <c r="K4" s="630"/>
      <c r="L4" s="631"/>
      <c r="M4" s="631"/>
      <c r="N4" s="631"/>
      <c r="O4" s="631"/>
      <c r="P4" s="631"/>
      <c r="Q4" s="631"/>
      <c r="R4" s="632"/>
      <c r="S4" s="630"/>
      <c r="T4" s="631"/>
      <c r="U4" s="631"/>
      <c r="V4" s="631"/>
      <c r="W4" s="631"/>
      <c r="X4" s="631"/>
      <c r="Y4" s="631"/>
      <c r="Z4" s="631"/>
      <c r="AA4" s="632"/>
      <c r="AB4" s="630"/>
      <c r="AC4" s="631"/>
      <c r="AD4" s="631"/>
      <c r="AE4" s="631"/>
      <c r="AF4" s="631"/>
      <c r="AG4" s="631"/>
      <c r="AH4" s="631"/>
      <c r="AI4" s="632"/>
      <c r="AJ4" s="630"/>
      <c r="AK4" s="631"/>
      <c r="AL4" s="631"/>
      <c r="AM4" s="631"/>
      <c r="AN4" s="631"/>
      <c r="AO4" s="631"/>
      <c r="AP4" s="632"/>
      <c r="AQ4" s="630"/>
      <c r="AR4" s="631"/>
      <c r="AS4" s="631"/>
      <c r="AT4" s="631"/>
      <c r="AU4" s="631"/>
      <c r="AV4" s="631"/>
      <c r="AW4" s="632"/>
      <c r="AX4" s="627"/>
      <c r="AY4" s="628"/>
      <c r="AZ4" s="628"/>
      <c r="BA4" s="628"/>
      <c r="BB4" s="628"/>
      <c r="BC4" s="628"/>
      <c r="BD4" s="629"/>
      <c r="BE4" s="627"/>
      <c r="BF4" s="628"/>
      <c r="BG4" s="628"/>
      <c r="BH4" s="628"/>
      <c r="BI4" s="628"/>
      <c r="BJ4" s="628"/>
      <c r="BK4" s="628"/>
      <c r="BL4" s="629"/>
      <c r="BM4" s="627"/>
      <c r="BN4" s="628"/>
      <c r="BO4" s="628"/>
      <c r="BP4" s="628"/>
      <c r="BQ4" s="628"/>
      <c r="BR4" s="628"/>
      <c r="BS4" s="629"/>
      <c r="BT4" s="627"/>
      <c r="BU4" s="628"/>
      <c r="BV4" s="628"/>
      <c r="BW4" s="628"/>
      <c r="BX4" s="628"/>
      <c r="BY4" s="628"/>
      <c r="BZ4" s="629"/>
      <c r="CA4" s="627"/>
      <c r="CB4" s="628"/>
      <c r="CC4" s="628"/>
      <c r="CD4" s="628"/>
      <c r="CE4" s="628"/>
      <c r="CF4" s="628"/>
      <c r="CG4" s="629"/>
      <c r="CH4" s="627"/>
      <c r="CI4" s="628"/>
      <c r="CJ4" s="628"/>
      <c r="CK4" s="628"/>
      <c r="CL4" s="628"/>
      <c r="CM4" s="628"/>
      <c r="CN4" s="628"/>
      <c r="CO4" s="629"/>
      <c r="CP4" s="87"/>
      <c r="CQ4" s="87"/>
      <c r="CR4" s="87"/>
      <c r="CS4" s="87"/>
      <c r="CT4" s="87"/>
      <c r="CU4" s="440"/>
      <c r="CV4" s="87"/>
      <c r="CW4" s="87"/>
    </row>
    <row r="5" spans="1:109" ht="19.5" customHeight="1" x14ac:dyDescent="0.25">
      <c r="A5" s="111">
        <v>1</v>
      </c>
      <c r="B5" s="384" t="s">
        <v>470</v>
      </c>
      <c r="C5" s="117" t="s">
        <v>13</v>
      </c>
      <c r="D5" s="110">
        <v>3540</v>
      </c>
      <c r="E5" s="110">
        <v>2710</v>
      </c>
      <c r="F5" s="110"/>
      <c r="G5" s="110"/>
      <c r="H5" s="105"/>
      <c r="I5" s="110">
        <f t="shared" ref="I5:I23" si="0">H5+G5+F5+E5+D5</f>
        <v>6250</v>
      </c>
      <c r="J5" s="98">
        <f>3250*20%</f>
        <v>650</v>
      </c>
      <c r="K5" s="110">
        <v>3540</v>
      </c>
      <c r="L5" s="110">
        <v>2710</v>
      </c>
      <c r="M5" s="110"/>
      <c r="N5" s="110"/>
      <c r="O5" s="110"/>
      <c r="P5" s="106"/>
      <c r="Q5" s="110">
        <f t="shared" ref="Q5:Q23" si="1">P5+O5+N5+M5+L5+K5</f>
        <v>6250</v>
      </c>
      <c r="R5" s="110">
        <f t="shared" ref="R5:R12" si="2">Q5*20%</f>
        <v>1250</v>
      </c>
      <c r="S5" s="110">
        <v>3540</v>
      </c>
      <c r="T5" s="110">
        <v>2710</v>
      </c>
      <c r="U5" s="110">
        <v>0</v>
      </c>
      <c r="V5" s="110"/>
      <c r="W5" s="110"/>
      <c r="X5" s="110"/>
      <c r="Y5" s="110"/>
      <c r="Z5" s="110">
        <f t="shared" ref="Z5:Z23" si="3">Y5+X5+W5+V5+U5+T5+S5</f>
        <v>6250</v>
      </c>
      <c r="AA5" s="105">
        <f t="shared" ref="AA5:AA12" si="4">Z5*20%</f>
        <v>1250</v>
      </c>
      <c r="AB5" s="105">
        <v>3540</v>
      </c>
      <c r="AC5" s="105">
        <v>2710</v>
      </c>
      <c r="AD5" s="105"/>
      <c r="AE5" s="105"/>
      <c r="AF5" s="105"/>
      <c r="AG5" s="105"/>
      <c r="AH5" s="105">
        <f t="shared" ref="AH5:AH23" si="5">AG5+AF5+AE5+AD5+AC5+AB5</f>
        <v>6250</v>
      </c>
      <c r="AI5" s="105">
        <f t="shared" ref="AI5:AI12" si="6">AH5*20%</f>
        <v>1250</v>
      </c>
      <c r="AJ5" s="105">
        <v>3540</v>
      </c>
      <c r="AK5" s="105">
        <v>2710</v>
      </c>
      <c r="AL5" s="105">
        <v>0</v>
      </c>
      <c r="AM5" s="105"/>
      <c r="AN5" s="111"/>
      <c r="AO5" s="110">
        <f t="shared" ref="AO5:AO36" si="7">AN5+AM5+AL5+AK5+AJ5</f>
        <v>6250</v>
      </c>
      <c r="AP5" s="105">
        <f t="shared" ref="AP5:AP36" si="8">AO5*20%</f>
        <v>1250</v>
      </c>
      <c r="AQ5" s="109">
        <v>3540</v>
      </c>
      <c r="AR5" s="109">
        <v>2710</v>
      </c>
      <c r="AS5" s="107"/>
      <c r="AT5" s="105"/>
      <c r="AU5" s="105"/>
      <c r="AV5" s="105">
        <f t="shared" ref="AV5:AV36" si="9">AU5+AT5+AS5+AR5+AQ5</f>
        <v>6250</v>
      </c>
      <c r="AW5" s="105">
        <f t="shared" ref="AW5:AW36" si="10">AV5*20%</f>
        <v>1250</v>
      </c>
      <c r="AX5" s="109">
        <v>3540</v>
      </c>
      <c r="AY5" s="109">
        <v>2710</v>
      </c>
      <c r="AZ5" s="109">
        <v>0</v>
      </c>
      <c r="BA5" s="105"/>
      <c r="BB5" s="117"/>
      <c r="BC5" s="105">
        <f t="shared" ref="BC5:BC36" si="11">BB5+BA5+AZ5+AY5+AX5</f>
        <v>6250</v>
      </c>
      <c r="BD5" s="109">
        <f t="shared" ref="BD5:BD36" si="12">BC5*20%</f>
        <v>1250</v>
      </c>
      <c r="BE5" s="106">
        <v>3540</v>
      </c>
      <c r="BF5" s="105">
        <v>2710</v>
      </c>
      <c r="BG5" s="105">
        <v>0</v>
      </c>
      <c r="BH5" s="105"/>
      <c r="BI5" s="105">
        <v>0</v>
      </c>
      <c r="BJ5" s="117"/>
      <c r="BK5" s="105">
        <f t="shared" ref="BK5:BK68" si="13">BJ5+BI5+BH5+BG5+BF5+BE5</f>
        <v>6250</v>
      </c>
      <c r="BL5" s="105">
        <f t="shared" ref="BL5:BL68" si="14">BK5*20%</f>
        <v>1250</v>
      </c>
      <c r="BM5" s="105">
        <v>3540</v>
      </c>
      <c r="BN5" s="105">
        <v>2710</v>
      </c>
      <c r="BO5" s="105">
        <v>0</v>
      </c>
      <c r="BP5" s="105"/>
      <c r="BQ5" s="105"/>
      <c r="BR5" s="105">
        <f t="shared" ref="BR5:BR68" si="15">BQ5+BP5+BO5+BN5+BM5</f>
        <v>6250</v>
      </c>
      <c r="BS5" s="105">
        <f t="shared" ref="BS5:BS68" si="16">BR5*20%</f>
        <v>1250</v>
      </c>
      <c r="BT5" s="105">
        <v>3540</v>
      </c>
      <c r="BU5" s="105">
        <v>2710</v>
      </c>
      <c r="BV5" s="105"/>
      <c r="BW5" s="105"/>
      <c r="BX5" s="111"/>
      <c r="BY5" s="105">
        <f t="shared" ref="BY5:BY68" si="17">BX5+BW5+BV5+BU5+BT5</f>
        <v>6250</v>
      </c>
      <c r="BZ5" s="105">
        <f t="shared" ref="BZ5:BZ68" si="18">BY5*20%</f>
        <v>1250</v>
      </c>
      <c r="CA5" s="105">
        <v>3540</v>
      </c>
      <c r="CB5" s="105">
        <v>2710</v>
      </c>
      <c r="CC5" s="92"/>
      <c r="CD5" s="105"/>
      <c r="CE5" s="105"/>
      <c r="CF5" s="105">
        <f t="shared" ref="CF5:CF68" si="19">CE5+CD5+CC5+CB5+CA5</f>
        <v>6250</v>
      </c>
      <c r="CG5" s="105">
        <f t="shared" ref="CG5:CG68" si="20">CF5*20%</f>
        <v>1250</v>
      </c>
      <c r="CH5" s="105">
        <v>3540</v>
      </c>
      <c r="CI5" s="105">
        <v>2710</v>
      </c>
      <c r="CJ5" s="105">
        <v>0</v>
      </c>
      <c r="CK5" s="105">
        <v>0</v>
      </c>
      <c r="CL5" s="117"/>
      <c r="CM5" s="117"/>
      <c r="CN5" s="105">
        <f t="shared" ref="CN5:CN68" si="21">CM5+CL5+CK5+CJ5+CI5+CH5</f>
        <v>6250</v>
      </c>
      <c r="CO5" s="105">
        <f t="shared" ref="CO5:CO68" si="22">CN5*20%</f>
        <v>1250</v>
      </c>
      <c r="CP5" s="105">
        <f t="shared" ref="CP5:CP68" si="23">CH5+CA5+BT5+BM5+BE5+AX5+AQ5+AJ5+AB5+S5+K5+D5</f>
        <v>42480</v>
      </c>
      <c r="CQ5" s="105">
        <f t="shared" ref="CQ5:CQ68" si="24">CJ5+CI5+CC5+CB5+BV5+BU5+BO5+BN5+BG5+BF5+AZ5+AY5+AS5+AR5+AL5+AK5+AD5+AC5+U5+T5+M5+L5+F5+E5</f>
        <v>32520</v>
      </c>
      <c r="CR5" s="105">
        <f t="shared" ref="CR5:CR68" si="25">CL5+CK5+CD5+BW5+BP5+BI5+BH5+BA5+AT5+AM5+AF5+AE5+X5+W5+V5+O5+N5+G5</f>
        <v>0</v>
      </c>
      <c r="CS5" s="105">
        <f t="shared" ref="CS5:CS17" si="26">CM5+CE5+BX5+BQ5+BJ5+BB5+AU5+AN5+AG5+Y5+P5+H5</f>
        <v>0</v>
      </c>
      <c r="CT5" s="105">
        <f t="shared" ref="CT5:CT17" si="27">CN5+CF5+BY5+BR5+BK5+BC5+AV5+AO5+AH5+Z5+Q5+I5</f>
        <v>75000</v>
      </c>
      <c r="CU5" s="118">
        <f t="shared" ref="CU5:CU17" si="28">CT5/12</f>
        <v>6250</v>
      </c>
      <c r="CV5" s="118">
        <f t="shared" ref="CV5:CV68" si="29">CO5+CG5+BZ5+BS5+BL5+BD5+AW5+AP5+AI5+AA5+R5+J5</f>
        <v>14400</v>
      </c>
      <c r="CW5" s="105">
        <f t="shared" ref="CW5:CW68" si="30">CT5-CV5</f>
        <v>60600</v>
      </c>
      <c r="CX5" s="94">
        <f>'2017 '!Z5</f>
        <v>18750</v>
      </c>
      <c r="CY5" s="94">
        <f>'2017 '!AA5</f>
        <v>6250</v>
      </c>
    </row>
    <row r="6" spans="1:109" ht="21" customHeight="1" x14ac:dyDescent="0.25">
      <c r="A6" s="111">
        <v>2</v>
      </c>
      <c r="B6" s="384" t="s">
        <v>469</v>
      </c>
      <c r="C6" s="117" t="s">
        <v>15</v>
      </c>
      <c r="D6" s="110">
        <v>2720</v>
      </c>
      <c r="E6" s="110"/>
      <c r="F6" s="110">
        <v>2720</v>
      </c>
      <c r="G6" s="110"/>
      <c r="H6" s="105"/>
      <c r="I6" s="110">
        <f t="shared" si="0"/>
        <v>5440</v>
      </c>
      <c r="J6" s="106">
        <f t="shared" ref="J6:J12" si="31">I6*20%</f>
        <v>1088</v>
      </c>
      <c r="K6" s="110">
        <v>2720</v>
      </c>
      <c r="L6" s="110"/>
      <c r="M6" s="110">
        <v>2720</v>
      </c>
      <c r="N6" s="110"/>
      <c r="O6" s="110"/>
      <c r="P6" s="106"/>
      <c r="Q6" s="110">
        <f t="shared" si="1"/>
        <v>5440</v>
      </c>
      <c r="R6" s="110">
        <f t="shared" si="2"/>
        <v>1088</v>
      </c>
      <c r="S6" s="110">
        <v>2720</v>
      </c>
      <c r="T6" s="110"/>
      <c r="U6" s="110">
        <v>2720</v>
      </c>
      <c r="V6" s="110"/>
      <c r="W6" s="110">
        <v>2720</v>
      </c>
      <c r="X6" s="110"/>
      <c r="Y6" s="110"/>
      <c r="Z6" s="110">
        <f t="shared" si="3"/>
        <v>8160</v>
      </c>
      <c r="AA6" s="105">
        <f t="shared" si="4"/>
        <v>1632</v>
      </c>
      <c r="AB6" s="105">
        <v>2720</v>
      </c>
      <c r="AC6" s="105"/>
      <c r="AD6" s="105">
        <v>2720</v>
      </c>
      <c r="AE6" s="105">
        <v>500</v>
      </c>
      <c r="AF6" s="105"/>
      <c r="AG6" s="105"/>
      <c r="AH6" s="105">
        <f t="shared" si="5"/>
        <v>5940</v>
      </c>
      <c r="AI6" s="105">
        <f t="shared" si="6"/>
        <v>1188</v>
      </c>
      <c r="AJ6" s="105">
        <v>2720</v>
      </c>
      <c r="AK6" s="105"/>
      <c r="AL6" s="105">
        <v>2720</v>
      </c>
      <c r="AM6" s="105">
        <v>2720</v>
      </c>
      <c r="AN6" s="111"/>
      <c r="AO6" s="110">
        <f t="shared" si="7"/>
        <v>8160</v>
      </c>
      <c r="AP6" s="105">
        <f t="shared" si="8"/>
        <v>1632</v>
      </c>
      <c r="AQ6" s="109">
        <v>2720</v>
      </c>
      <c r="AR6" s="109"/>
      <c r="AS6" s="107">
        <v>2720</v>
      </c>
      <c r="AT6" s="105"/>
      <c r="AU6" s="105"/>
      <c r="AV6" s="105">
        <f t="shared" si="9"/>
        <v>5440</v>
      </c>
      <c r="AW6" s="105">
        <f t="shared" si="10"/>
        <v>1088</v>
      </c>
      <c r="AX6" s="109">
        <v>2720</v>
      </c>
      <c r="AY6" s="109"/>
      <c r="AZ6" s="109">
        <v>2720</v>
      </c>
      <c r="BA6" s="105">
        <v>2720</v>
      </c>
      <c r="BB6" s="117"/>
      <c r="BC6" s="105">
        <f t="shared" si="11"/>
        <v>8160</v>
      </c>
      <c r="BD6" s="109">
        <f t="shared" si="12"/>
        <v>1632</v>
      </c>
      <c r="BE6" s="106">
        <v>2720</v>
      </c>
      <c r="BF6" s="105"/>
      <c r="BG6" s="105">
        <v>2720</v>
      </c>
      <c r="BH6" s="105"/>
      <c r="BI6" s="105">
        <v>500</v>
      </c>
      <c r="BJ6" s="117"/>
      <c r="BK6" s="105">
        <f t="shared" si="13"/>
        <v>5940</v>
      </c>
      <c r="BL6" s="105">
        <f t="shared" si="14"/>
        <v>1188</v>
      </c>
      <c r="BM6" s="105">
        <v>2720</v>
      </c>
      <c r="BN6" s="105"/>
      <c r="BO6" s="105">
        <v>2720</v>
      </c>
      <c r="BP6" s="105">
        <v>2720</v>
      </c>
      <c r="BQ6" s="105"/>
      <c r="BR6" s="105">
        <f t="shared" si="15"/>
        <v>8160</v>
      </c>
      <c r="BS6" s="105">
        <f t="shared" si="16"/>
        <v>1632</v>
      </c>
      <c r="BT6" s="105">
        <v>2720</v>
      </c>
      <c r="BU6" s="105"/>
      <c r="BV6" s="105">
        <v>2720</v>
      </c>
      <c r="BW6" s="105"/>
      <c r="BX6" s="111"/>
      <c r="BY6" s="105">
        <f t="shared" si="17"/>
        <v>5440</v>
      </c>
      <c r="BZ6" s="105">
        <f t="shared" si="18"/>
        <v>1088</v>
      </c>
      <c r="CA6" s="105">
        <v>2720</v>
      </c>
      <c r="CB6" s="105"/>
      <c r="CC6" s="105">
        <v>2720</v>
      </c>
      <c r="CD6" s="105">
        <v>2720</v>
      </c>
      <c r="CE6" s="105"/>
      <c r="CF6" s="105">
        <f t="shared" si="19"/>
        <v>8160</v>
      </c>
      <c r="CG6" s="105">
        <f t="shared" si="20"/>
        <v>1632</v>
      </c>
      <c r="CH6" s="105">
        <v>2720</v>
      </c>
      <c r="CI6" s="105"/>
      <c r="CJ6" s="105">
        <v>2720</v>
      </c>
      <c r="CK6" s="105">
        <v>0</v>
      </c>
      <c r="CL6" s="117">
        <v>2720</v>
      </c>
      <c r="CM6" s="117"/>
      <c r="CN6" s="105">
        <f t="shared" si="21"/>
        <v>8160</v>
      </c>
      <c r="CO6" s="105">
        <f t="shared" si="22"/>
        <v>1632</v>
      </c>
      <c r="CP6" s="105">
        <f t="shared" si="23"/>
        <v>32640</v>
      </c>
      <c r="CQ6" s="105">
        <f t="shared" si="24"/>
        <v>32640</v>
      </c>
      <c r="CR6" s="105">
        <f t="shared" si="25"/>
        <v>17320</v>
      </c>
      <c r="CS6" s="105">
        <f t="shared" si="26"/>
        <v>0</v>
      </c>
      <c r="CT6" s="105">
        <f t="shared" si="27"/>
        <v>82600</v>
      </c>
      <c r="CU6" s="125">
        <f t="shared" si="28"/>
        <v>6883.333333333333</v>
      </c>
      <c r="CV6" s="106">
        <f t="shared" si="29"/>
        <v>16520</v>
      </c>
      <c r="CW6" s="105">
        <f t="shared" si="30"/>
        <v>66080</v>
      </c>
      <c r="CX6" s="94">
        <f>'2017 '!Z6</f>
        <v>19040</v>
      </c>
      <c r="CY6" s="94">
        <f>'2017 '!AA6</f>
        <v>6346.666666666667</v>
      </c>
    </row>
    <row r="7" spans="1:109" ht="19.5" customHeight="1" x14ac:dyDescent="0.25">
      <c r="A7" s="111">
        <v>3</v>
      </c>
      <c r="B7" s="384" t="s">
        <v>468</v>
      </c>
      <c r="C7" s="117" t="s">
        <v>15</v>
      </c>
      <c r="D7" s="110">
        <v>2720</v>
      </c>
      <c r="E7" s="110"/>
      <c r="F7" s="110">
        <v>2720</v>
      </c>
      <c r="G7" s="110"/>
      <c r="H7" s="105"/>
      <c r="I7" s="110">
        <f t="shared" si="0"/>
        <v>5440</v>
      </c>
      <c r="J7" s="106">
        <f t="shared" si="31"/>
        <v>1088</v>
      </c>
      <c r="K7" s="110">
        <v>2720</v>
      </c>
      <c r="L7" s="110"/>
      <c r="M7" s="110">
        <v>2720</v>
      </c>
      <c r="N7" s="110"/>
      <c r="O7" s="110"/>
      <c r="P7" s="106"/>
      <c r="Q7" s="110">
        <f t="shared" si="1"/>
        <v>5440</v>
      </c>
      <c r="R7" s="110">
        <f t="shared" si="2"/>
        <v>1088</v>
      </c>
      <c r="S7" s="110">
        <v>2720</v>
      </c>
      <c r="T7" s="110"/>
      <c r="U7" s="110">
        <v>2720</v>
      </c>
      <c r="V7" s="110">
        <v>125</v>
      </c>
      <c r="W7" s="110"/>
      <c r="X7" s="110"/>
      <c r="Y7" s="110"/>
      <c r="Z7" s="110">
        <f t="shared" si="3"/>
        <v>5565</v>
      </c>
      <c r="AA7" s="105">
        <f t="shared" si="4"/>
        <v>1113</v>
      </c>
      <c r="AB7" s="110">
        <v>2720</v>
      </c>
      <c r="AC7" s="110"/>
      <c r="AD7" s="105">
        <v>2720</v>
      </c>
      <c r="AE7" s="110">
        <v>500</v>
      </c>
      <c r="AF7" s="110"/>
      <c r="AG7" s="110"/>
      <c r="AH7" s="105">
        <f t="shared" si="5"/>
        <v>5940</v>
      </c>
      <c r="AI7" s="105">
        <f t="shared" si="6"/>
        <v>1188</v>
      </c>
      <c r="AJ7" s="105">
        <v>2720</v>
      </c>
      <c r="AK7" s="105"/>
      <c r="AL7" s="105">
        <v>2720</v>
      </c>
      <c r="AM7" s="105"/>
      <c r="AN7" s="111"/>
      <c r="AO7" s="110">
        <f t="shared" si="7"/>
        <v>5440</v>
      </c>
      <c r="AP7" s="105">
        <f t="shared" si="8"/>
        <v>1088</v>
      </c>
      <c r="AQ7" s="109">
        <v>2720</v>
      </c>
      <c r="AR7" s="109"/>
      <c r="AS7" s="107">
        <v>2720</v>
      </c>
      <c r="AT7" s="105"/>
      <c r="AU7" s="105"/>
      <c r="AV7" s="105">
        <f t="shared" si="9"/>
        <v>5440</v>
      </c>
      <c r="AW7" s="105">
        <f t="shared" si="10"/>
        <v>1088</v>
      </c>
      <c r="AX7" s="109">
        <v>2720</v>
      </c>
      <c r="AY7" s="109"/>
      <c r="AZ7" s="109">
        <v>2720</v>
      </c>
      <c r="BA7" s="110"/>
      <c r="BB7" s="117"/>
      <c r="BC7" s="105">
        <f t="shared" si="11"/>
        <v>5440</v>
      </c>
      <c r="BD7" s="109">
        <f t="shared" si="12"/>
        <v>1088</v>
      </c>
      <c r="BE7" s="106">
        <v>2720</v>
      </c>
      <c r="BF7" s="105"/>
      <c r="BG7" s="105">
        <v>2720</v>
      </c>
      <c r="BH7" s="105"/>
      <c r="BI7" s="105">
        <v>500</v>
      </c>
      <c r="BJ7" s="117"/>
      <c r="BK7" s="105">
        <f t="shared" si="13"/>
        <v>5940</v>
      </c>
      <c r="BL7" s="105">
        <f t="shared" si="14"/>
        <v>1188</v>
      </c>
      <c r="BM7" s="105">
        <v>2720</v>
      </c>
      <c r="BN7" s="105"/>
      <c r="BO7" s="105">
        <v>2720</v>
      </c>
      <c r="BP7" s="105"/>
      <c r="BQ7" s="105"/>
      <c r="BR7" s="105">
        <f t="shared" si="15"/>
        <v>5440</v>
      </c>
      <c r="BS7" s="105">
        <f t="shared" si="16"/>
        <v>1088</v>
      </c>
      <c r="BT7" s="105">
        <v>2720</v>
      </c>
      <c r="BU7" s="105"/>
      <c r="BV7" s="105">
        <v>2720</v>
      </c>
      <c r="BW7" s="105"/>
      <c r="BX7" s="111"/>
      <c r="BY7" s="105">
        <f t="shared" si="17"/>
        <v>5440</v>
      </c>
      <c r="BZ7" s="105">
        <f t="shared" si="18"/>
        <v>1088</v>
      </c>
      <c r="CA7" s="105">
        <v>2720</v>
      </c>
      <c r="CB7" s="105"/>
      <c r="CC7" s="105">
        <v>2720</v>
      </c>
      <c r="CD7" s="105"/>
      <c r="CE7" s="105"/>
      <c r="CF7" s="105">
        <f t="shared" si="19"/>
        <v>5440</v>
      </c>
      <c r="CG7" s="105">
        <f t="shared" si="20"/>
        <v>1088</v>
      </c>
      <c r="CH7" s="105">
        <v>2720</v>
      </c>
      <c r="CI7" s="105"/>
      <c r="CJ7" s="105">
        <v>2720</v>
      </c>
      <c r="CK7" s="105">
        <v>0</v>
      </c>
      <c r="CL7" s="117"/>
      <c r="CM7" s="117"/>
      <c r="CN7" s="105">
        <f t="shared" si="21"/>
        <v>5440</v>
      </c>
      <c r="CO7" s="105">
        <f t="shared" si="22"/>
        <v>1088</v>
      </c>
      <c r="CP7" s="105">
        <f t="shared" si="23"/>
        <v>32640</v>
      </c>
      <c r="CQ7" s="105">
        <f t="shared" si="24"/>
        <v>32640</v>
      </c>
      <c r="CR7" s="105">
        <f t="shared" si="25"/>
        <v>1125</v>
      </c>
      <c r="CS7" s="105">
        <f t="shared" si="26"/>
        <v>0</v>
      </c>
      <c r="CT7" s="105">
        <f t="shared" si="27"/>
        <v>66405</v>
      </c>
      <c r="CU7" s="125">
        <f t="shared" si="28"/>
        <v>5533.75</v>
      </c>
      <c r="CV7" s="106">
        <f t="shared" si="29"/>
        <v>13281</v>
      </c>
      <c r="CW7" s="105">
        <f t="shared" si="30"/>
        <v>53124</v>
      </c>
      <c r="CX7" s="94">
        <f>'2017 '!Z7</f>
        <v>16320</v>
      </c>
      <c r="CY7" s="94">
        <f>'2017 '!AA7</f>
        <v>5440</v>
      </c>
    </row>
    <row r="8" spans="1:109" ht="19.5" customHeight="1" x14ac:dyDescent="0.25">
      <c r="A8" s="111">
        <v>4</v>
      </c>
      <c r="B8" s="111" t="s">
        <v>467</v>
      </c>
      <c r="C8" s="117" t="s">
        <v>15</v>
      </c>
      <c r="D8" s="110">
        <v>2720</v>
      </c>
      <c r="E8" s="110"/>
      <c r="F8" s="110">
        <v>2720</v>
      </c>
      <c r="G8" s="110"/>
      <c r="H8" s="105"/>
      <c r="I8" s="110">
        <f t="shared" si="0"/>
        <v>5440</v>
      </c>
      <c r="J8" s="106">
        <f t="shared" si="31"/>
        <v>1088</v>
      </c>
      <c r="K8" s="110">
        <v>2720</v>
      </c>
      <c r="L8" s="110"/>
      <c r="M8" s="110">
        <v>2720</v>
      </c>
      <c r="N8" s="110"/>
      <c r="O8" s="110"/>
      <c r="P8" s="106"/>
      <c r="Q8" s="110">
        <f t="shared" si="1"/>
        <v>5440</v>
      </c>
      <c r="R8" s="110">
        <f t="shared" si="2"/>
        <v>1088</v>
      </c>
      <c r="S8" s="110">
        <v>2720</v>
      </c>
      <c r="T8" s="110"/>
      <c r="U8" s="110">
        <v>2720</v>
      </c>
      <c r="V8" s="110"/>
      <c r="W8" s="110"/>
      <c r="X8" s="110"/>
      <c r="Y8" s="110"/>
      <c r="Z8" s="110">
        <f t="shared" si="3"/>
        <v>5440</v>
      </c>
      <c r="AA8" s="105">
        <f t="shared" si="4"/>
        <v>1088</v>
      </c>
      <c r="AB8" s="110">
        <v>2720</v>
      </c>
      <c r="AC8" s="110"/>
      <c r="AD8" s="105">
        <v>2720</v>
      </c>
      <c r="AE8" s="110">
        <v>500</v>
      </c>
      <c r="AF8" s="110"/>
      <c r="AG8" s="110"/>
      <c r="AH8" s="105">
        <f t="shared" si="5"/>
        <v>5940</v>
      </c>
      <c r="AI8" s="105">
        <f t="shared" si="6"/>
        <v>1188</v>
      </c>
      <c r="AJ8" s="105">
        <v>2720</v>
      </c>
      <c r="AK8" s="105"/>
      <c r="AL8" s="105">
        <v>2720</v>
      </c>
      <c r="AM8" s="105"/>
      <c r="AN8" s="111"/>
      <c r="AO8" s="110">
        <f t="shared" si="7"/>
        <v>5440</v>
      </c>
      <c r="AP8" s="105">
        <f t="shared" si="8"/>
        <v>1088</v>
      </c>
      <c r="AQ8" s="109">
        <v>2720</v>
      </c>
      <c r="AR8" s="109"/>
      <c r="AS8" s="107">
        <v>2720</v>
      </c>
      <c r="AT8" s="105"/>
      <c r="AU8" s="105"/>
      <c r="AV8" s="105">
        <f t="shared" si="9"/>
        <v>5440</v>
      </c>
      <c r="AW8" s="105">
        <f t="shared" si="10"/>
        <v>1088</v>
      </c>
      <c r="AX8" s="109">
        <v>2720</v>
      </c>
      <c r="AY8" s="109"/>
      <c r="AZ8" s="109">
        <v>2720</v>
      </c>
      <c r="BA8" s="110"/>
      <c r="BB8" s="117"/>
      <c r="BC8" s="105">
        <f t="shared" si="11"/>
        <v>5440</v>
      </c>
      <c r="BD8" s="109">
        <f t="shared" si="12"/>
        <v>1088</v>
      </c>
      <c r="BE8" s="106">
        <v>2720</v>
      </c>
      <c r="BF8" s="105"/>
      <c r="BG8" s="105">
        <v>2720</v>
      </c>
      <c r="BH8" s="105"/>
      <c r="BI8" s="105">
        <v>500</v>
      </c>
      <c r="BJ8" s="117"/>
      <c r="BK8" s="105">
        <f t="shared" si="13"/>
        <v>5940</v>
      </c>
      <c r="BL8" s="105">
        <f t="shared" si="14"/>
        <v>1188</v>
      </c>
      <c r="BM8" s="105">
        <v>2720</v>
      </c>
      <c r="BN8" s="105"/>
      <c r="BO8" s="105">
        <v>2720</v>
      </c>
      <c r="BP8" s="105"/>
      <c r="BQ8" s="105"/>
      <c r="BR8" s="105">
        <f t="shared" si="15"/>
        <v>5440</v>
      </c>
      <c r="BS8" s="105">
        <f t="shared" si="16"/>
        <v>1088</v>
      </c>
      <c r="BT8" s="105">
        <v>2720</v>
      </c>
      <c r="BU8" s="105"/>
      <c r="BV8" s="105">
        <v>2720</v>
      </c>
      <c r="BW8" s="105"/>
      <c r="BX8" s="111"/>
      <c r="BY8" s="105">
        <f t="shared" si="17"/>
        <v>5440</v>
      </c>
      <c r="BZ8" s="105">
        <f t="shared" si="18"/>
        <v>1088</v>
      </c>
      <c r="CA8" s="105">
        <v>2720</v>
      </c>
      <c r="CB8" s="105"/>
      <c r="CC8" s="105">
        <v>2720</v>
      </c>
      <c r="CD8" s="105"/>
      <c r="CE8" s="105"/>
      <c r="CF8" s="105">
        <f t="shared" si="19"/>
        <v>5440</v>
      </c>
      <c r="CG8" s="105">
        <f t="shared" si="20"/>
        <v>1088</v>
      </c>
      <c r="CH8" s="105">
        <v>2720</v>
      </c>
      <c r="CI8" s="105"/>
      <c r="CJ8" s="105">
        <v>2720</v>
      </c>
      <c r="CK8" s="105">
        <v>0</v>
      </c>
      <c r="CL8" s="117"/>
      <c r="CM8" s="117"/>
      <c r="CN8" s="105">
        <f t="shared" si="21"/>
        <v>5440</v>
      </c>
      <c r="CO8" s="105">
        <f t="shared" si="22"/>
        <v>1088</v>
      </c>
      <c r="CP8" s="105">
        <f t="shared" si="23"/>
        <v>32640</v>
      </c>
      <c r="CQ8" s="105">
        <f t="shared" si="24"/>
        <v>32640</v>
      </c>
      <c r="CR8" s="105">
        <f t="shared" si="25"/>
        <v>1000</v>
      </c>
      <c r="CS8" s="105">
        <f t="shared" si="26"/>
        <v>0</v>
      </c>
      <c r="CT8" s="105">
        <f t="shared" si="27"/>
        <v>66280</v>
      </c>
      <c r="CU8" s="125">
        <f t="shared" si="28"/>
        <v>5523.333333333333</v>
      </c>
      <c r="CV8" s="106">
        <f t="shared" si="29"/>
        <v>13256</v>
      </c>
      <c r="CW8" s="105">
        <f t="shared" si="30"/>
        <v>53024</v>
      </c>
      <c r="CX8" s="94">
        <f>'2017 '!Z8</f>
        <v>16320</v>
      </c>
      <c r="CY8" s="94">
        <f>'2017 '!AA8</f>
        <v>5440</v>
      </c>
    </row>
    <row r="9" spans="1:109" ht="18.75" customHeight="1" x14ac:dyDescent="0.25">
      <c r="A9" s="111">
        <v>5</v>
      </c>
      <c r="B9" s="99" t="s">
        <v>466</v>
      </c>
      <c r="C9" s="99" t="s">
        <v>465</v>
      </c>
      <c r="D9" s="110">
        <v>2150</v>
      </c>
      <c r="E9" s="110"/>
      <c r="F9" s="110">
        <v>2150</v>
      </c>
      <c r="G9" s="110"/>
      <c r="H9" s="105"/>
      <c r="I9" s="110">
        <f t="shared" si="0"/>
        <v>4300</v>
      </c>
      <c r="J9" s="106">
        <f t="shared" si="31"/>
        <v>860</v>
      </c>
      <c r="K9" s="110">
        <v>2150</v>
      </c>
      <c r="L9" s="110"/>
      <c r="M9" s="110">
        <v>2150</v>
      </c>
      <c r="N9" s="110"/>
      <c r="O9" s="110"/>
      <c r="P9" s="106"/>
      <c r="Q9" s="110">
        <f t="shared" si="1"/>
        <v>4300</v>
      </c>
      <c r="R9" s="110">
        <f t="shared" si="2"/>
        <v>860</v>
      </c>
      <c r="S9" s="110">
        <v>2150</v>
      </c>
      <c r="T9" s="110"/>
      <c r="U9" s="110">
        <v>2150</v>
      </c>
      <c r="V9" s="110">
        <v>125</v>
      </c>
      <c r="W9" s="110"/>
      <c r="X9" s="110"/>
      <c r="Y9" s="110"/>
      <c r="Z9" s="110">
        <f t="shared" si="3"/>
        <v>4425</v>
      </c>
      <c r="AA9" s="105">
        <f t="shared" si="4"/>
        <v>885</v>
      </c>
      <c r="AB9" s="110">
        <v>2150</v>
      </c>
      <c r="AC9" s="110"/>
      <c r="AD9" s="110">
        <v>2150</v>
      </c>
      <c r="AE9" s="110">
        <v>500</v>
      </c>
      <c r="AF9" s="110"/>
      <c r="AG9" s="110"/>
      <c r="AH9" s="105">
        <f t="shared" si="5"/>
        <v>4800</v>
      </c>
      <c r="AI9" s="105">
        <f t="shared" si="6"/>
        <v>960</v>
      </c>
      <c r="AJ9" s="105">
        <v>2150</v>
      </c>
      <c r="AK9" s="105"/>
      <c r="AL9" s="105">
        <v>2150</v>
      </c>
      <c r="AM9" s="105"/>
      <c r="AN9" s="111"/>
      <c r="AO9" s="110">
        <f t="shared" si="7"/>
        <v>4300</v>
      </c>
      <c r="AP9" s="105">
        <f t="shared" si="8"/>
        <v>860</v>
      </c>
      <c r="AQ9" s="109">
        <v>2150</v>
      </c>
      <c r="AR9" s="109"/>
      <c r="AS9" s="107">
        <v>2150</v>
      </c>
      <c r="AT9" s="105"/>
      <c r="AU9" s="105"/>
      <c r="AV9" s="105">
        <f t="shared" si="9"/>
        <v>4300</v>
      </c>
      <c r="AW9" s="105">
        <f t="shared" si="10"/>
        <v>860</v>
      </c>
      <c r="AX9" s="109">
        <v>2150</v>
      </c>
      <c r="AY9" s="109"/>
      <c r="AZ9" s="109">
        <v>2150</v>
      </c>
      <c r="BA9" s="110"/>
      <c r="BB9" s="117"/>
      <c r="BC9" s="105">
        <f t="shared" si="11"/>
        <v>4300</v>
      </c>
      <c r="BD9" s="109">
        <f t="shared" si="12"/>
        <v>860</v>
      </c>
      <c r="BE9" s="106">
        <v>2150</v>
      </c>
      <c r="BF9" s="105"/>
      <c r="BG9" s="105">
        <v>2150</v>
      </c>
      <c r="BH9" s="105"/>
      <c r="BI9" s="105">
        <v>500</v>
      </c>
      <c r="BJ9" s="117"/>
      <c r="BK9" s="105">
        <f t="shared" si="13"/>
        <v>4800</v>
      </c>
      <c r="BL9" s="105">
        <f t="shared" si="14"/>
        <v>960</v>
      </c>
      <c r="BM9" s="105">
        <v>2150</v>
      </c>
      <c r="BN9" s="105"/>
      <c r="BO9" s="105">
        <v>2150</v>
      </c>
      <c r="BP9" s="105"/>
      <c r="BQ9" s="105"/>
      <c r="BR9" s="105">
        <f t="shared" si="15"/>
        <v>4300</v>
      </c>
      <c r="BS9" s="105">
        <f t="shared" si="16"/>
        <v>860</v>
      </c>
      <c r="BT9" s="105">
        <v>2150</v>
      </c>
      <c r="BU9" s="105"/>
      <c r="BV9" s="105">
        <v>2150</v>
      </c>
      <c r="BW9" s="105"/>
      <c r="BX9" s="111"/>
      <c r="BY9" s="105">
        <f t="shared" si="17"/>
        <v>4300</v>
      </c>
      <c r="BZ9" s="105">
        <f t="shared" si="18"/>
        <v>860</v>
      </c>
      <c r="CA9" s="105">
        <v>2150</v>
      </c>
      <c r="CB9" s="105"/>
      <c r="CC9" s="105">
        <v>2150</v>
      </c>
      <c r="CD9" s="105"/>
      <c r="CE9" s="105"/>
      <c r="CF9" s="105">
        <f t="shared" si="19"/>
        <v>4300</v>
      </c>
      <c r="CG9" s="105">
        <f t="shared" si="20"/>
        <v>860</v>
      </c>
      <c r="CH9" s="105">
        <v>2150</v>
      </c>
      <c r="CI9" s="105"/>
      <c r="CJ9" s="105">
        <v>2150</v>
      </c>
      <c r="CK9" s="105">
        <v>2150</v>
      </c>
      <c r="CL9" s="105"/>
      <c r="CM9" s="117"/>
      <c r="CN9" s="105">
        <f t="shared" si="21"/>
        <v>6450</v>
      </c>
      <c r="CO9" s="105">
        <f t="shared" si="22"/>
        <v>1290</v>
      </c>
      <c r="CP9" s="105">
        <f t="shared" si="23"/>
        <v>25800</v>
      </c>
      <c r="CQ9" s="105">
        <f t="shared" si="24"/>
        <v>25800</v>
      </c>
      <c r="CR9" s="105">
        <f t="shared" si="25"/>
        <v>3275</v>
      </c>
      <c r="CS9" s="105">
        <f t="shared" si="26"/>
        <v>0</v>
      </c>
      <c r="CT9" s="105">
        <f t="shared" si="27"/>
        <v>54875</v>
      </c>
      <c r="CU9" s="125">
        <f t="shared" si="28"/>
        <v>4572.916666666667</v>
      </c>
      <c r="CV9" s="106">
        <f t="shared" si="29"/>
        <v>10975</v>
      </c>
      <c r="CW9" s="105">
        <f t="shared" si="30"/>
        <v>43900</v>
      </c>
    </row>
    <row r="10" spans="1:109" ht="18.95" customHeight="1" x14ac:dyDescent="0.25">
      <c r="A10" s="111">
        <v>8</v>
      </c>
      <c r="B10" s="384" t="s">
        <v>464</v>
      </c>
      <c r="C10" s="117" t="s">
        <v>8</v>
      </c>
      <c r="D10" s="110">
        <v>1319.44</v>
      </c>
      <c r="E10" s="110"/>
      <c r="F10" s="110">
        <v>875</v>
      </c>
      <c r="G10" s="110"/>
      <c r="H10" s="105"/>
      <c r="I10" s="110">
        <f t="shared" si="0"/>
        <v>2194.44</v>
      </c>
      <c r="J10" s="106">
        <f t="shared" si="31"/>
        <v>438.88800000000003</v>
      </c>
      <c r="K10" s="110">
        <v>1000</v>
      </c>
      <c r="L10" s="110"/>
      <c r="M10" s="110">
        <v>875</v>
      </c>
      <c r="N10" s="110"/>
      <c r="O10" s="110"/>
      <c r="P10" s="106"/>
      <c r="Q10" s="110">
        <f t="shared" si="1"/>
        <v>1875</v>
      </c>
      <c r="R10" s="110">
        <f t="shared" si="2"/>
        <v>375</v>
      </c>
      <c r="S10" s="110">
        <v>1000</v>
      </c>
      <c r="T10" s="110"/>
      <c r="U10" s="110">
        <v>875</v>
      </c>
      <c r="V10" s="110">
        <v>125</v>
      </c>
      <c r="W10" s="110"/>
      <c r="X10" s="110"/>
      <c r="Y10" s="110"/>
      <c r="Z10" s="110">
        <f t="shared" si="3"/>
        <v>2000</v>
      </c>
      <c r="AA10" s="105">
        <f t="shared" si="4"/>
        <v>400</v>
      </c>
      <c r="AB10" s="110">
        <v>1000</v>
      </c>
      <c r="AC10" s="110"/>
      <c r="AD10" s="110">
        <v>875</v>
      </c>
      <c r="AE10" s="110">
        <v>500</v>
      </c>
      <c r="AF10" s="110"/>
      <c r="AG10" s="110"/>
      <c r="AH10" s="105">
        <f t="shared" si="5"/>
        <v>2375</v>
      </c>
      <c r="AI10" s="105">
        <f t="shared" si="6"/>
        <v>475</v>
      </c>
      <c r="AJ10" s="105">
        <v>1000</v>
      </c>
      <c r="AK10" s="105"/>
      <c r="AL10" s="105">
        <v>750</v>
      </c>
      <c r="AM10" s="105"/>
      <c r="AN10" s="111"/>
      <c r="AO10" s="110">
        <f t="shared" si="7"/>
        <v>1750</v>
      </c>
      <c r="AP10" s="105">
        <f t="shared" si="8"/>
        <v>350</v>
      </c>
      <c r="AQ10" s="107">
        <v>1000</v>
      </c>
      <c r="AR10" s="109"/>
      <c r="AS10" s="107">
        <v>850</v>
      </c>
      <c r="AT10" s="105"/>
      <c r="AU10" s="105"/>
      <c r="AV10" s="105">
        <f t="shared" si="9"/>
        <v>1850</v>
      </c>
      <c r="AW10" s="105">
        <f t="shared" si="10"/>
        <v>370</v>
      </c>
      <c r="AX10" s="109">
        <v>1054.76</v>
      </c>
      <c r="AY10" s="109"/>
      <c r="AZ10" s="109">
        <v>900</v>
      </c>
      <c r="BA10" s="110"/>
      <c r="BB10" s="117"/>
      <c r="BC10" s="105">
        <f t="shared" si="11"/>
        <v>1954.76</v>
      </c>
      <c r="BD10" s="109">
        <f t="shared" si="12"/>
        <v>390.952</v>
      </c>
      <c r="BE10" s="106">
        <v>1250</v>
      </c>
      <c r="BF10" s="105"/>
      <c r="BG10" s="105">
        <v>750</v>
      </c>
      <c r="BH10" s="105"/>
      <c r="BI10" s="105">
        <v>500</v>
      </c>
      <c r="BJ10" s="117"/>
      <c r="BK10" s="105">
        <f t="shared" si="13"/>
        <v>2500</v>
      </c>
      <c r="BL10" s="105">
        <f t="shared" si="14"/>
        <v>500</v>
      </c>
      <c r="BM10" s="105">
        <v>1313.64</v>
      </c>
      <c r="BN10" s="105"/>
      <c r="BO10" s="105">
        <v>1000</v>
      </c>
      <c r="BP10" s="105"/>
      <c r="BQ10" s="105"/>
      <c r="BR10" s="105">
        <f t="shared" si="15"/>
        <v>2313.6400000000003</v>
      </c>
      <c r="BS10" s="105">
        <f t="shared" si="16"/>
        <v>462.72800000000007</v>
      </c>
      <c r="BT10" s="105">
        <v>1000</v>
      </c>
      <c r="BU10" s="105"/>
      <c r="BV10" s="105">
        <v>900</v>
      </c>
      <c r="BW10" s="105"/>
      <c r="BX10" s="111"/>
      <c r="BY10" s="105">
        <f t="shared" si="17"/>
        <v>1900</v>
      </c>
      <c r="BZ10" s="105">
        <f t="shared" si="18"/>
        <v>380</v>
      </c>
      <c r="CA10" s="105">
        <v>1000</v>
      </c>
      <c r="CB10" s="105"/>
      <c r="CC10" s="105">
        <v>900</v>
      </c>
      <c r="CD10" s="105"/>
      <c r="CE10" s="105"/>
      <c r="CF10" s="105">
        <f t="shared" si="19"/>
        <v>1900</v>
      </c>
      <c r="CG10" s="105">
        <f t="shared" si="20"/>
        <v>380</v>
      </c>
      <c r="CH10" s="105">
        <v>1054.76</v>
      </c>
      <c r="CI10" s="105"/>
      <c r="CJ10" s="105">
        <v>1000</v>
      </c>
      <c r="CK10" s="105">
        <v>1000</v>
      </c>
      <c r="CL10" s="105"/>
      <c r="CM10" s="117"/>
      <c r="CN10" s="105">
        <f t="shared" si="21"/>
        <v>3054.76</v>
      </c>
      <c r="CO10" s="105">
        <f t="shared" si="22"/>
        <v>610.95200000000011</v>
      </c>
      <c r="CP10" s="105">
        <f t="shared" si="23"/>
        <v>12992.6</v>
      </c>
      <c r="CQ10" s="105">
        <f t="shared" si="24"/>
        <v>10550</v>
      </c>
      <c r="CR10" s="105">
        <f t="shared" si="25"/>
        <v>2125</v>
      </c>
      <c r="CS10" s="105">
        <f t="shared" si="26"/>
        <v>0</v>
      </c>
      <c r="CT10" s="105">
        <f t="shared" si="27"/>
        <v>25667.600000000002</v>
      </c>
      <c r="CU10" s="125">
        <f t="shared" si="28"/>
        <v>2138.9666666666667</v>
      </c>
      <c r="CV10" s="106">
        <f t="shared" si="29"/>
        <v>5133.5200000000004</v>
      </c>
      <c r="CW10" s="105">
        <f t="shared" si="30"/>
        <v>20534.080000000002</v>
      </c>
    </row>
    <row r="11" spans="1:109" ht="18.95" customHeight="1" x14ac:dyDescent="0.25">
      <c r="A11" s="111">
        <v>9</v>
      </c>
      <c r="B11" s="384" t="s">
        <v>463</v>
      </c>
      <c r="C11" s="117" t="s">
        <v>9</v>
      </c>
      <c r="D11" s="110">
        <v>900</v>
      </c>
      <c r="E11" s="110"/>
      <c r="F11" s="110">
        <v>275</v>
      </c>
      <c r="G11" s="110"/>
      <c r="H11" s="105"/>
      <c r="I11" s="110">
        <f t="shared" si="0"/>
        <v>1175</v>
      </c>
      <c r="J11" s="106">
        <f t="shared" si="31"/>
        <v>235</v>
      </c>
      <c r="K11" s="110">
        <v>800</v>
      </c>
      <c r="L11" s="110"/>
      <c r="M11" s="110">
        <v>250</v>
      </c>
      <c r="N11" s="110"/>
      <c r="O11" s="110"/>
      <c r="P11" s="106">
        <v>100</v>
      </c>
      <c r="Q11" s="110">
        <f t="shared" si="1"/>
        <v>1150</v>
      </c>
      <c r="R11" s="110">
        <f t="shared" si="2"/>
        <v>230</v>
      </c>
      <c r="S11" s="110">
        <v>900</v>
      </c>
      <c r="T11" s="110"/>
      <c r="U11" s="110">
        <v>400</v>
      </c>
      <c r="V11" s="110">
        <v>125</v>
      </c>
      <c r="W11" s="110"/>
      <c r="X11" s="110"/>
      <c r="Y11" s="110"/>
      <c r="Z11" s="110">
        <f t="shared" si="3"/>
        <v>1425</v>
      </c>
      <c r="AA11" s="105">
        <f t="shared" si="4"/>
        <v>285</v>
      </c>
      <c r="AB11" s="110">
        <v>900</v>
      </c>
      <c r="AC11" s="110"/>
      <c r="AD11" s="110">
        <v>400</v>
      </c>
      <c r="AE11" s="110">
        <v>500</v>
      </c>
      <c r="AF11" s="110"/>
      <c r="AG11" s="110"/>
      <c r="AH11" s="105">
        <f t="shared" si="5"/>
        <v>1800</v>
      </c>
      <c r="AI11" s="105">
        <f t="shared" si="6"/>
        <v>360</v>
      </c>
      <c r="AJ11" s="105">
        <v>900</v>
      </c>
      <c r="AK11" s="105"/>
      <c r="AL11" s="105">
        <v>300</v>
      </c>
      <c r="AM11" s="105"/>
      <c r="AN11" s="111"/>
      <c r="AO11" s="110">
        <f t="shared" si="7"/>
        <v>1200</v>
      </c>
      <c r="AP11" s="105">
        <f t="shared" si="8"/>
        <v>240</v>
      </c>
      <c r="AQ11" s="107">
        <v>900</v>
      </c>
      <c r="AR11" s="109"/>
      <c r="AS11" s="107">
        <v>600</v>
      </c>
      <c r="AT11" s="105"/>
      <c r="AU11" s="105"/>
      <c r="AV11" s="105">
        <f t="shared" si="9"/>
        <v>1500</v>
      </c>
      <c r="AW11" s="105">
        <f t="shared" si="10"/>
        <v>300</v>
      </c>
      <c r="AX11" s="109">
        <v>900</v>
      </c>
      <c r="AY11" s="109"/>
      <c r="AZ11" s="109">
        <v>600</v>
      </c>
      <c r="BA11" s="110"/>
      <c r="BB11" s="117"/>
      <c r="BC11" s="105">
        <f t="shared" si="11"/>
        <v>1500</v>
      </c>
      <c r="BD11" s="109">
        <f t="shared" si="12"/>
        <v>300</v>
      </c>
      <c r="BE11" s="106">
        <v>900</v>
      </c>
      <c r="BF11" s="105"/>
      <c r="BG11" s="105">
        <v>250</v>
      </c>
      <c r="BH11" s="105"/>
      <c r="BI11" s="105">
        <v>500</v>
      </c>
      <c r="BJ11" s="117"/>
      <c r="BK11" s="105">
        <f t="shared" si="13"/>
        <v>1650</v>
      </c>
      <c r="BL11" s="105">
        <f t="shared" si="14"/>
        <v>330</v>
      </c>
      <c r="BM11" s="105">
        <v>900</v>
      </c>
      <c r="BN11" s="105"/>
      <c r="BO11" s="105">
        <v>350</v>
      </c>
      <c r="BP11" s="105"/>
      <c r="BQ11" s="105"/>
      <c r="BR11" s="105">
        <f t="shared" si="15"/>
        <v>1250</v>
      </c>
      <c r="BS11" s="105">
        <f t="shared" si="16"/>
        <v>250</v>
      </c>
      <c r="BT11" s="105">
        <v>900</v>
      </c>
      <c r="BU11" s="105"/>
      <c r="BV11" s="105">
        <v>250</v>
      </c>
      <c r="BW11" s="105"/>
      <c r="BX11" s="111"/>
      <c r="BY11" s="105">
        <f t="shared" si="17"/>
        <v>1150</v>
      </c>
      <c r="BZ11" s="105">
        <f t="shared" si="18"/>
        <v>230</v>
      </c>
      <c r="CA11" s="105">
        <v>900</v>
      </c>
      <c r="CB11" s="105"/>
      <c r="CC11" s="105">
        <v>300</v>
      </c>
      <c r="CD11" s="105"/>
      <c r="CE11" s="105"/>
      <c r="CF11" s="105">
        <f t="shared" si="19"/>
        <v>1200</v>
      </c>
      <c r="CG11" s="105">
        <f t="shared" si="20"/>
        <v>240</v>
      </c>
      <c r="CH11" s="105">
        <v>900</v>
      </c>
      <c r="CI11" s="105"/>
      <c r="CJ11" s="105">
        <v>500</v>
      </c>
      <c r="CK11" s="105">
        <v>900</v>
      </c>
      <c r="CL11" s="105"/>
      <c r="CM11" s="117"/>
      <c r="CN11" s="105">
        <f t="shared" si="21"/>
        <v>2300</v>
      </c>
      <c r="CO11" s="105">
        <f t="shared" si="22"/>
        <v>460</v>
      </c>
      <c r="CP11" s="105">
        <f t="shared" si="23"/>
        <v>10700</v>
      </c>
      <c r="CQ11" s="105">
        <f t="shared" si="24"/>
        <v>4475</v>
      </c>
      <c r="CR11" s="105">
        <f t="shared" si="25"/>
        <v>2025</v>
      </c>
      <c r="CS11" s="105">
        <f t="shared" si="26"/>
        <v>100</v>
      </c>
      <c r="CT11" s="105">
        <f t="shared" si="27"/>
        <v>17300</v>
      </c>
      <c r="CU11" s="125">
        <f t="shared" si="28"/>
        <v>1441.6666666666667</v>
      </c>
      <c r="CV11" s="106">
        <f t="shared" si="29"/>
        <v>3460</v>
      </c>
      <c r="CW11" s="105">
        <f t="shared" si="30"/>
        <v>13840</v>
      </c>
    </row>
    <row r="12" spans="1:109" ht="18.95" customHeight="1" x14ac:dyDescent="0.25">
      <c r="A12" s="111">
        <v>11</v>
      </c>
      <c r="B12" s="384" t="s">
        <v>462</v>
      </c>
      <c r="C12" s="117" t="s">
        <v>10</v>
      </c>
      <c r="D12" s="110">
        <v>800</v>
      </c>
      <c r="E12" s="110"/>
      <c r="F12" s="110">
        <v>300</v>
      </c>
      <c r="G12" s="110"/>
      <c r="H12" s="105"/>
      <c r="I12" s="110">
        <f t="shared" si="0"/>
        <v>1100</v>
      </c>
      <c r="J12" s="106">
        <f t="shared" si="31"/>
        <v>220</v>
      </c>
      <c r="K12" s="110">
        <v>800</v>
      </c>
      <c r="L12" s="110"/>
      <c r="M12" s="110">
        <v>300</v>
      </c>
      <c r="N12" s="110"/>
      <c r="O12" s="110"/>
      <c r="P12" s="106"/>
      <c r="Q12" s="110">
        <f t="shared" si="1"/>
        <v>1100</v>
      </c>
      <c r="R12" s="110">
        <f t="shared" si="2"/>
        <v>220</v>
      </c>
      <c r="S12" s="110">
        <v>800</v>
      </c>
      <c r="T12" s="110"/>
      <c r="U12" s="110">
        <v>300</v>
      </c>
      <c r="V12" s="110"/>
      <c r="W12" s="110"/>
      <c r="X12" s="110"/>
      <c r="Y12" s="110"/>
      <c r="Z12" s="110">
        <f t="shared" si="3"/>
        <v>1100</v>
      </c>
      <c r="AA12" s="105">
        <f t="shared" si="4"/>
        <v>220</v>
      </c>
      <c r="AB12" s="110">
        <v>800</v>
      </c>
      <c r="AC12" s="110"/>
      <c r="AD12" s="110">
        <v>300</v>
      </c>
      <c r="AE12" s="110">
        <v>500</v>
      </c>
      <c r="AF12" s="110"/>
      <c r="AG12" s="110"/>
      <c r="AH12" s="105">
        <f t="shared" si="5"/>
        <v>1600</v>
      </c>
      <c r="AI12" s="105">
        <f t="shared" si="6"/>
        <v>320</v>
      </c>
      <c r="AJ12" s="105">
        <v>800</v>
      </c>
      <c r="AK12" s="105"/>
      <c r="AL12" s="105">
        <v>300</v>
      </c>
      <c r="AM12" s="105"/>
      <c r="AN12" s="111"/>
      <c r="AO12" s="110">
        <f t="shared" si="7"/>
        <v>1100</v>
      </c>
      <c r="AP12" s="105">
        <f t="shared" si="8"/>
        <v>220</v>
      </c>
      <c r="AQ12" s="107">
        <v>800</v>
      </c>
      <c r="AR12" s="109"/>
      <c r="AS12" s="107">
        <v>300</v>
      </c>
      <c r="AT12" s="105"/>
      <c r="AU12" s="105"/>
      <c r="AV12" s="105">
        <f t="shared" si="9"/>
        <v>1100</v>
      </c>
      <c r="AW12" s="105">
        <f t="shared" si="10"/>
        <v>220</v>
      </c>
      <c r="AX12" s="109">
        <v>800</v>
      </c>
      <c r="AY12" s="109"/>
      <c r="AZ12" s="109">
        <v>300</v>
      </c>
      <c r="BA12" s="110"/>
      <c r="BB12" s="117"/>
      <c r="BC12" s="105">
        <f t="shared" si="11"/>
        <v>1100</v>
      </c>
      <c r="BD12" s="109">
        <f t="shared" si="12"/>
        <v>220</v>
      </c>
      <c r="BE12" s="106">
        <v>800</v>
      </c>
      <c r="BF12" s="105"/>
      <c r="BG12" s="105">
        <v>300</v>
      </c>
      <c r="BH12" s="105"/>
      <c r="BI12" s="105">
        <v>500</v>
      </c>
      <c r="BJ12" s="117"/>
      <c r="BK12" s="105">
        <f t="shared" si="13"/>
        <v>1600</v>
      </c>
      <c r="BL12" s="105">
        <f t="shared" si="14"/>
        <v>320</v>
      </c>
      <c r="BM12" s="105">
        <v>800</v>
      </c>
      <c r="BN12" s="105"/>
      <c r="BO12" s="105">
        <v>300</v>
      </c>
      <c r="BP12" s="105"/>
      <c r="BQ12" s="105"/>
      <c r="BR12" s="105">
        <f t="shared" si="15"/>
        <v>1100</v>
      </c>
      <c r="BS12" s="105">
        <f t="shared" si="16"/>
        <v>220</v>
      </c>
      <c r="BT12" s="105">
        <v>800</v>
      </c>
      <c r="BU12" s="105"/>
      <c r="BV12" s="105">
        <v>300</v>
      </c>
      <c r="BW12" s="105"/>
      <c r="BX12" s="105"/>
      <c r="BY12" s="105">
        <f t="shared" si="17"/>
        <v>1100</v>
      </c>
      <c r="BZ12" s="105">
        <f t="shared" si="18"/>
        <v>220</v>
      </c>
      <c r="CA12" s="105">
        <v>800</v>
      </c>
      <c r="CB12" s="105"/>
      <c r="CC12" s="105">
        <v>300</v>
      </c>
      <c r="CD12" s="105"/>
      <c r="CE12" s="105"/>
      <c r="CF12" s="105">
        <f t="shared" si="19"/>
        <v>1100</v>
      </c>
      <c r="CG12" s="105">
        <f t="shared" si="20"/>
        <v>220</v>
      </c>
      <c r="CH12" s="105">
        <v>800</v>
      </c>
      <c r="CI12" s="105"/>
      <c r="CJ12" s="105">
        <v>300</v>
      </c>
      <c r="CK12" s="105">
        <v>800</v>
      </c>
      <c r="CL12" s="105"/>
      <c r="CM12" s="117"/>
      <c r="CN12" s="105">
        <f t="shared" si="21"/>
        <v>1900</v>
      </c>
      <c r="CO12" s="105">
        <f t="shared" si="22"/>
        <v>380</v>
      </c>
      <c r="CP12" s="105">
        <f t="shared" si="23"/>
        <v>9600</v>
      </c>
      <c r="CQ12" s="105">
        <f t="shared" si="24"/>
        <v>3600</v>
      </c>
      <c r="CR12" s="105">
        <f t="shared" si="25"/>
        <v>1800</v>
      </c>
      <c r="CS12" s="105">
        <f t="shared" si="26"/>
        <v>0</v>
      </c>
      <c r="CT12" s="105">
        <f t="shared" si="27"/>
        <v>15000</v>
      </c>
      <c r="CU12" s="125">
        <f t="shared" si="28"/>
        <v>1250</v>
      </c>
      <c r="CV12" s="106">
        <f t="shared" si="29"/>
        <v>3000</v>
      </c>
      <c r="CW12" s="105">
        <f t="shared" si="30"/>
        <v>12000</v>
      </c>
    </row>
    <row r="13" spans="1:109" ht="18.75" customHeight="1" x14ac:dyDescent="0.25">
      <c r="A13" s="111">
        <v>12</v>
      </c>
      <c r="B13" s="384" t="s">
        <v>461</v>
      </c>
      <c r="C13" s="117" t="s">
        <v>10</v>
      </c>
      <c r="D13" s="110">
        <v>800</v>
      </c>
      <c r="E13" s="110"/>
      <c r="F13" s="110">
        <v>300</v>
      </c>
      <c r="G13" s="110"/>
      <c r="H13" s="105"/>
      <c r="I13" s="110">
        <f t="shared" si="0"/>
        <v>1100</v>
      </c>
      <c r="J13" s="98">
        <v>0</v>
      </c>
      <c r="K13" s="110">
        <v>800</v>
      </c>
      <c r="L13" s="110"/>
      <c r="M13" s="110">
        <v>300</v>
      </c>
      <c r="N13" s="110"/>
      <c r="O13" s="110"/>
      <c r="P13" s="106"/>
      <c r="Q13" s="110">
        <f t="shared" si="1"/>
        <v>1100</v>
      </c>
      <c r="R13" s="112">
        <v>0</v>
      </c>
      <c r="S13" s="110">
        <v>800</v>
      </c>
      <c r="T13" s="110"/>
      <c r="U13" s="110">
        <v>300</v>
      </c>
      <c r="V13" s="110"/>
      <c r="W13" s="110"/>
      <c r="X13" s="110"/>
      <c r="Y13" s="110"/>
      <c r="Z13" s="110">
        <f t="shared" si="3"/>
        <v>1100</v>
      </c>
      <c r="AA13" s="120">
        <v>0</v>
      </c>
      <c r="AB13" s="110">
        <v>800</v>
      </c>
      <c r="AC13" s="110"/>
      <c r="AD13" s="110">
        <v>300</v>
      </c>
      <c r="AE13" s="110">
        <v>500</v>
      </c>
      <c r="AF13" s="110"/>
      <c r="AG13" s="110"/>
      <c r="AH13" s="105">
        <f t="shared" si="5"/>
        <v>1600</v>
      </c>
      <c r="AI13" s="118">
        <v>380</v>
      </c>
      <c r="AJ13" s="105">
        <v>800</v>
      </c>
      <c r="AK13" s="105"/>
      <c r="AL13" s="105">
        <v>300</v>
      </c>
      <c r="AM13" s="105"/>
      <c r="AN13" s="111"/>
      <c r="AO13" s="110">
        <f t="shared" si="7"/>
        <v>1100</v>
      </c>
      <c r="AP13" s="105">
        <f t="shared" si="8"/>
        <v>220</v>
      </c>
      <c r="AQ13" s="107">
        <v>800</v>
      </c>
      <c r="AR13" s="109"/>
      <c r="AS13" s="107">
        <v>300</v>
      </c>
      <c r="AT13" s="105"/>
      <c r="AU13" s="105"/>
      <c r="AV13" s="105">
        <f t="shared" si="9"/>
        <v>1100</v>
      </c>
      <c r="AW13" s="105">
        <f t="shared" si="10"/>
        <v>220</v>
      </c>
      <c r="AX13" s="109">
        <v>800</v>
      </c>
      <c r="AY13" s="109"/>
      <c r="AZ13" s="109">
        <v>300</v>
      </c>
      <c r="BA13" s="110"/>
      <c r="BB13" s="117"/>
      <c r="BC13" s="105">
        <f t="shared" si="11"/>
        <v>1100</v>
      </c>
      <c r="BD13" s="109">
        <f t="shared" si="12"/>
        <v>220</v>
      </c>
      <c r="BE13" s="106">
        <v>800</v>
      </c>
      <c r="BF13" s="105"/>
      <c r="BG13" s="105">
        <v>300</v>
      </c>
      <c r="BH13" s="105"/>
      <c r="BI13" s="105">
        <v>500</v>
      </c>
      <c r="BJ13" s="117"/>
      <c r="BK13" s="105">
        <f t="shared" si="13"/>
        <v>1600</v>
      </c>
      <c r="BL13" s="105">
        <f t="shared" si="14"/>
        <v>320</v>
      </c>
      <c r="BM13" s="105">
        <v>800</v>
      </c>
      <c r="BN13" s="105"/>
      <c r="BO13" s="105">
        <v>300</v>
      </c>
      <c r="BP13" s="105"/>
      <c r="BQ13" s="105"/>
      <c r="BR13" s="105">
        <f t="shared" si="15"/>
        <v>1100</v>
      </c>
      <c r="BS13" s="105">
        <f t="shared" si="16"/>
        <v>220</v>
      </c>
      <c r="BT13" s="105">
        <v>800</v>
      </c>
      <c r="BU13" s="105"/>
      <c r="BV13" s="105">
        <v>300</v>
      </c>
      <c r="BW13" s="105"/>
      <c r="BX13" s="105"/>
      <c r="BY13" s="105">
        <f t="shared" si="17"/>
        <v>1100</v>
      </c>
      <c r="BZ13" s="105">
        <f t="shared" si="18"/>
        <v>220</v>
      </c>
      <c r="CA13" s="105">
        <v>800</v>
      </c>
      <c r="CB13" s="105"/>
      <c r="CC13" s="105">
        <v>300</v>
      </c>
      <c r="CD13" s="105"/>
      <c r="CE13" s="105"/>
      <c r="CF13" s="105">
        <f t="shared" si="19"/>
        <v>1100</v>
      </c>
      <c r="CG13" s="105">
        <f t="shared" si="20"/>
        <v>220</v>
      </c>
      <c r="CH13" s="105">
        <v>800</v>
      </c>
      <c r="CI13" s="105"/>
      <c r="CJ13" s="105">
        <v>300</v>
      </c>
      <c r="CK13" s="105">
        <v>800</v>
      </c>
      <c r="CL13" s="105"/>
      <c r="CM13" s="117"/>
      <c r="CN13" s="105">
        <f t="shared" si="21"/>
        <v>1900</v>
      </c>
      <c r="CO13" s="105">
        <f t="shared" si="22"/>
        <v>380</v>
      </c>
      <c r="CP13" s="105">
        <f t="shared" si="23"/>
        <v>9600</v>
      </c>
      <c r="CQ13" s="105">
        <f t="shared" si="24"/>
        <v>3600</v>
      </c>
      <c r="CR13" s="105">
        <f t="shared" si="25"/>
        <v>1800</v>
      </c>
      <c r="CS13" s="105">
        <f t="shared" si="26"/>
        <v>0</v>
      </c>
      <c r="CT13" s="105">
        <f t="shared" si="27"/>
        <v>15000</v>
      </c>
      <c r="CU13" s="125">
        <f t="shared" si="28"/>
        <v>1250</v>
      </c>
      <c r="CV13" s="118">
        <f t="shared" si="29"/>
        <v>2400</v>
      </c>
      <c r="CW13" s="105">
        <f t="shared" si="30"/>
        <v>12600</v>
      </c>
    </row>
    <row r="14" spans="1:109" s="88" customFormat="1" ht="18.95" customHeight="1" x14ac:dyDescent="0.25">
      <c r="A14" s="111">
        <v>14</v>
      </c>
      <c r="B14" s="384" t="s">
        <v>460</v>
      </c>
      <c r="C14" s="117" t="s">
        <v>10</v>
      </c>
      <c r="D14" s="110">
        <v>1000</v>
      </c>
      <c r="E14" s="110"/>
      <c r="F14" s="110">
        <v>1000</v>
      </c>
      <c r="G14" s="110"/>
      <c r="H14" s="105"/>
      <c r="I14" s="110">
        <f t="shared" si="0"/>
        <v>2000</v>
      </c>
      <c r="J14" s="106">
        <f t="shared" ref="J14:J23" si="32">I14*20%</f>
        <v>400</v>
      </c>
      <c r="K14" s="110">
        <v>1000</v>
      </c>
      <c r="L14" s="110"/>
      <c r="M14" s="110">
        <v>1000</v>
      </c>
      <c r="N14" s="110"/>
      <c r="O14" s="110"/>
      <c r="P14" s="106"/>
      <c r="Q14" s="110">
        <f t="shared" si="1"/>
        <v>2000</v>
      </c>
      <c r="R14" s="110">
        <f t="shared" ref="R14:R23" si="33">Q14*20%</f>
        <v>400</v>
      </c>
      <c r="S14" s="110">
        <v>1000</v>
      </c>
      <c r="T14" s="110"/>
      <c r="U14" s="110">
        <v>1000</v>
      </c>
      <c r="V14" s="110">
        <v>125</v>
      </c>
      <c r="W14" s="110"/>
      <c r="X14" s="110"/>
      <c r="Y14" s="110"/>
      <c r="Z14" s="110">
        <f t="shared" si="3"/>
        <v>2125</v>
      </c>
      <c r="AA14" s="105">
        <f t="shared" ref="AA14:AA23" si="34">Z14*20%</f>
        <v>425</v>
      </c>
      <c r="AB14" s="110">
        <v>1000</v>
      </c>
      <c r="AC14" s="110"/>
      <c r="AD14" s="110">
        <v>1000</v>
      </c>
      <c r="AE14" s="110">
        <v>500</v>
      </c>
      <c r="AF14" s="110"/>
      <c r="AG14" s="110"/>
      <c r="AH14" s="105">
        <f t="shared" si="5"/>
        <v>2500</v>
      </c>
      <c r="AI14" s="105">
        <f t="shared" ref="AI14:AI23" si="35">AH14*20%</f>
        <v>500</v>
      </c>
      <c r="AJ14" s="105">
        <v>1000</v>
      </c>
      <c r="AK14" s="105"/>
      <c r="AL14" s="105">
        <v>1000</v>
      </c>
      <c r="AM14" s="105"/>
      <c r="AN14" s="111"/>
      <c r="AO14" s="110">
        <f t="shared" si="7"/>
        <v>2000</v>
      </c>
      <c r="AP14" s="105">
        <f t="shared" si="8"/>
        <v>400</v>
      </c>
      <c r="AQ14" s="107">
        <v>1000</v>
      </c>
      <c r="AR14" s="109"/>
      <c r="AS14" s="107">
        <v>1000</v>
      </c>
      <c r="AT14" s="105"/>
      <c r="AU14" s="105"/>
      <c r="AV14" s="105">
        <f t="shared" si="9"/>
        <v>2000</v>
      </c>
      <c r="AW14" s="105">
        <f t="shared" si="10"/>
        <v>400</v>
      </c>
      <c r="AX14" s="109">
        <v>1000</v>
      </c>
      <c r="AY14" s="109"/>
      <c r="AZ14" s="109">
        <v>1000</v>
      </c>
      <c r="BA14" s="110"/>
      <c r="BB14" s="117"/>
      <c r="BC14" s="105">
        <f t="shared" si="11"/>
        <v>2000</v>
      </c>
      <c r="BD14" s="109">
        <f t="shared" si="12"/>
        <v>400</v>
      </c>
      <c r="BE14" s="106">
        <v>1000</v>
      </c>
      <c r="BF14" s="105"/>
      <c r="BG14" s="105">
        <v>1000</v>
      </c>
      <c r="BH14" s="105"/>
      <c r="BI14" s="105">
        <v>500</v>
      </c>
      <c r="BJ14" s="117"/>
      <c r="BK14" s="105">
        <f t="shared" si="13"/>
        <v>2500</v>
      </c>
      <c r="BL14" s="105">
        <f t="shared" si="14"/>
        <v>500</v>
      </c>
      <c r="BM14" s="105">
        <v>1000</v>
      </c>
      <c r="BN14" s="105"/>
      <c r="BO14" s="105">
        <v>1000</v>
      </c>
      <c r="BP14" s="105"/>
      <c r="BQ14" s="105"/>
      <c r="BR14" s="105">
        <f t="shared" si="15"/>
        <v>2000</v>
      </c>
      <c r="BS14" s="105">
        <f t="shared" si="16"/>
        <v>400</v>
      </c>
      <c r="BT14" s="105">
        <v>1000</v>
      </c>
      <c r="BU14" s="105"/>
      <c r="BV14" s="105">
        <v>1000</v>
      </c>
      <c r="BW14" s="105"/>
      <c r="BX14" s="111"/>
      <c r="BY14" s="105">
        <f t="shared" si="17"/>
        <v>2000</v>
      </c>
      <c r="BZ14" s="105">
        <f t="shared" si="18"/>
        <v>400</v>
      </c>
      <c r="CA14" s="105">
        <v>1000</v>
      </c>
      <c r="CB14" s="105"/>
      <c r="CC14" s="105">
        <v>1000</v>
      </c>
      <c r="CD14" s="105"/>
      <c r="CE14" s="105"/>
      <c r="CF14" s="105">
        <f t="shared" si="19"/>
        <v>2000</v>
      </c>
      <c r="CG14" s="105">
        <f t="shared" si="20"/>
        <v>400</v>
      </c>
      <c r="CH14" s="105">
        <v>1000</v>
      </c>
      <c r="CI14" s="105"/>
      <c r="CJ14" s="105">
        <v>1000</v>
      </c>
      <c r="CK14" s="105">
        <v>1000</v>
      </c>
      <c r="CL14" s="105"/>
      <c r="CM14" s="117"/>
      <c r="CN14" s="105">
        <f t="shared" si="21"/>
        <v>3000</v>
      </c>
      <c r="CO14" s="105">
        <f t="shared" si="22"/>
        <v>600</v>
      </c>
      <c r="CP14" s="105">
        <f t="shared" si="23"/>
        <v>12000</v>
      </c>
      <c r="CQ14" s="105">
        <f t="shared" si="24"/>
        <v>12000</v>
      </c>
      <c r="CR14" s="105">
        <f t="shared" si="25"/>
        <v>2125</v>
      </c>
      <c r="CS14" s="105">
        <f t="shared" si="26"/>
        <v>0</v>
      </c>
      <c r="CT14" s="105">
        <f t="shared" si="27"/>
        <v>26125</v>
      </c>
      <c r="CU14" s="125">
        <f t="shared" si="28"/>
        <v>2177.0833333333335</v>
      </c>
      <c r="CV14" s="106">
        <f t="shared" si="29"/>
        <v>5225</v>
      </c>
      <c r="CW14" s="105">
        <f t="shared" si="30"/>
        <v>20900</v>
      </c>
      <c r="CY14" s="87"/>
    </row>
    <row r="15" spans="1:109" s="88" customFormat="1" ht="25.5" customHeight="1" x14ac:dyDescent="0.25">
      <c r="A15" s="111">
        <v>15</v>
      </c>
      <c r="B15" s="384" t="s">
        <v>459</v>
      </c>
      <c r="C15" s="124" t="s">
        <v>456</v>
      </c>
      <c r="D15" s="110">
        <v>800</v>
      </c>
      <c r="E15" s="110"/>
      <c r="F15" s="110">
        <v>400</v>
      </c>
      <c r="G15" s="110"/>
      <c r="H15" s="105"/>
      <c r="I15" s="110">
        <f t="shared" si="0"/>
        <v>1200</v>
      </c>
      <c r="J15" s="106">
        <f t="shared" si="32"/>
        <v>240</v>
      </c>
      <c r="K15" s="110">
        <v>800</v>
      </c>
      <c r="L15" s="110"/>
      <c r="M15" s="110">
        <v>400</v>
      </c>
      <c r="N15" s="110"/>
      <c r="O15" s="110"/>
      <c r="P15" s="106"/>
      <c r="Q15" s="110">
        <f t="shared" si="1"/>
        <v>1200</v>
      </c>
      <c r="R15" s="110">
        <f t="shared" si="33"/>
        <v>240</v>
      </c>
      <c r="S15" s="110">
        <v>800</v>
      </c>
      <c r="T15" s="110"/>
      <c r="U15" s="110">
        <v>400</v>
      </c>
      <c r="V15" s="110">
        <v>125</v>
      </c>
      <c r="W15" s="110"/>
      <c r="X15" s="110"/>
      <c r="Y15" s="110"/>
      <c r="Z15" s="110">
        <f t="shared" si="3"/>
        <v>1325</v>
      </c>
      <c r="AA15" s="105">
        <f t="shared" si="34"/>
        <v>265</v>
      </c>
      <c r="AB15" s="110">
        <v>800</v>
      </c>
      <c r="AC15" s="110"/>
      <c r="AD15" s="110">
        <v>400</v>
      </c>
      <c r="AE15" s="110">
        <v>500</v>
      </c>
      <c r="AF15" s="110"/>
      <c r="AG15" s="110"/>
      <c r="AH15" s="105">
        <f t="shared" si="5"/>
        <v>1700</v>
      </c>
      <c r="AI15" s="105">
        <f t="shared" si="35"/>
        <v>340</v>
      </c>
      <c r="AJ15" s="105">
        <v>2019.05</v>
      </c>
      <c r="AK15" s="105"/>
      <c r="AL15" s="105">
        <v>400</v>
      </c>
      <c r="AM15" s="105"/>
      <c r="AN15" s="111"/>
      <c r="AO15" s="110">
        <f t="shared" si="7"/>
        <v>2419.0500000000002</v>
      </c>
      <c r="AP15" s="105">
        <f t="shared" si="8"/>
        <v>483.81000000000006</v>
      </c>
      <c r="AQ15" s="107">
        <v>0</v>
      </c>
      <c r="AR15" s="109"/>
      <c r="AS15" s="107"/>
      <c r="AT15" s="105"/>
      <c r="AU15" s="105"/>
      <c r="AV15" s="105">
        <f t="shared" si="9"/>
        <v>0</v>
      </c>
      <c r="AW15" s="105">
        <f t="shared" si="10"/>
        <v>0</v>
      </c>
      <c r="AX15" s="109">
        <v>0</v>
      </c>
      <c r="AY15" s="109"/>
      <c r="AZ15" s="109">
        <v>0</v>
      </c>
      <c r="BA15" s="110"/>
      <c r="BB15" s="117"/>
      <c r="BC15" s="105">
        <f t="shared" si="11"/>
        <v>0</v>
      </c>
      <c r="BD15" s="109">
        <f t="shared" si="12"/>
        <v>0</v>
      </c>
      <c r="BE15" s="106">
        <f>800+76.19</f>
        <v>876.19</v>
      </c>
      <c r="BF15" s="105"/>
      <c r="BG15" s="105">
        <v>400</v>
      </c>
      <c r="BH15" s="105"/>
      <c r="BI15" s="105">
        <v>500</v>
      </c>
      <c r="BJ15" s="117">
        <v>304.76</v>
      </c>
      <c r="BK15" s="105">
        <f t="shared" si="13"/>
        <v>2080.9499999999998</v>
      </c>
      <c r="BL15" s="105">
        <f t="shared" si="14"/>
        <v>416.19</v>
      </c>
      <c r="BM15" s="105">
        <v>800</v>
      </c>
      <c r="BN15" s="105"/>
      <c r="BO15" s="105">
        <v>400</v>
      </c>
      <c r="BP15" s="105"/>
      <c r="BQ15" s="105"/>
      <c r="BR15" s="105">
        <f t="shared" si="15"/>
        <v>1200</v>
      </c>
      <c r="BS15" s="105">
        <f t="shared" si="16"/>
        <v>240</v>
      </c>
      <c r="BT15" s="105">
        <v>800</v>
      </c>
      <c r="BU15" s="105"/>
      <c r="BV15" s="105">
        <v>400</v>
      </c>
      <c r="BW15" s="105"/>
      <c r="BX15" s="111"/>
      <c r="BY15" s="105">
        <f t="shared" si="17"/>
        <v>1200</v>
      </c>
      <c r="BZ15" s="105">
        <f t="shared" si="18"/>
        <v>240</v>
      </c>
      <c r="CA15" s="105">
        <v>800</v>
      </c>
      <c r="CB15" s="105"/>
      <c r="CC15" s="105">
        <v>400</v>
      </c>
      <c r="CD15" s="105"/>
      <c r="CE15" s="105"/>
      <c r="CF15" s="105">
        <f t="shared" si="19"/>
        <v>1200</v>
      </c>
      <c r="CG15" s="105">
        <f t="shared" si="20"/>
        <v>240</v>
      </c>
      <c r="CH15" s="105">
        <v>800</v>
      </c>
      <c r="CI15" s="105"/>
      <c r="CJ15" s="105">
        <v>400</v>
      </c>
      <c r="CK15" s="105">
        <v>800</v>
      </c>
      <c r="CL15" s="105"/>
      <c r="CM15" s="117"/>
      <c r="CN15" s="105">
        <f t="shared" si="21"/>
        <v>2000</v>
      </c>
      <c r="CO15" s="105">
        <f t="shared" si="22"/>
        <v>400</v>
      </c>
      <c r="CP15" s="105">
        <f t="shared" si="23"/>
        <v>9295.24</v>
      </c>
      <c r="CQ15" s="105">
        <f t="shared" si="24"/>
        <v>4000</v>
      </c>
      <c r="CR15" s="105">
        <f t="shared" si="25"/>
        <v>1925</v>
      </c>
      <c r="CS15" s="105">
        <f t="shared" si="26"/>
        <v>304.76</v>
      </c>
      <c r="CT15" s="105">
        <f t="shared" si="27"/>
        <v>15525</v>
      </c>
      <c r="CU15" s="125">
        <f t="shared" si="28"/>
        <v>1293.75</v>
      </c>
      <c r="CV15" s="106">
        <f t="shared" si="29"/>
        <v>3105</v>
      </c>
      <c r="CW15" s="105">
        <f t="shared" si="30"/>
        <v>12420</v>
      </c>
      <c r="CY15" s="87"/>
    </row>
    <row r="16" spans="1:109" s="88" customFormat="1" ht="25.5" customHeight="1" x14ac:dyDescent="0.25">
      <c r="A16" s="111">
        <v>16</v>
      </c>
      <c r="B16" s="384" t="s">
        <v>458</v>
      </c>
      <c r="C16" s="124" t="s">
        <v>456</v>
      </c>
      <c r="D16" s="110">
        <v>800</v>
      </c>
      <c r="E16" s="110"/>
      <c r="F16" s="110">
        <v>400</v>
      </c>
      <c r="G16" s="110"/>
      <c r="H16" s="105"/>
      <c r="I16" s="110">
        <f t="shared" si="0"/>
        <v>1200</v>
      </c>
      <c r="J16" s="106">
        <f t="shared" si="32"/>
        <v>240</v>
      </c>
      <c r="K16" s="110">
        <v>800</v>
      </c>
      <c r="L16" s="110"/>
      <c r="M16" s="110">
        <v>400</v>
      </c>
      <c r="N16" s="110"/>
      <c r="O16" s="110"/>
      <c r="P16" s="106"/>
      <c r="Q16" s="110">
        <f t="shared" si="1"/>
        <v>1200</v>
      </c>
      <c r="R16" s="110">
        <f t="shared" si="33"/>
        <v>240</v>
      </c>
      <c r="S16" s="110">
        <v>800</v>
      </c>
      <c r="T16" s="110"/>
      <c r="U16" s="110">
        <v>400</v>
      </c>
      <c r="V16" s="110">
        <v>125</v>
      </c>
      <c r="W16" s="110"/>
      <c r="X16" s="110"/>
      <c r="Y16" s="110"/>
      <c r="Z16" s="110">
        <f t="shared" si="3"/>
        <v>1325</v>
      </c>
      <c r="AA16" s="105">
        <f t="shared" si="34"/>
        <v>265</v>
      </c>
      <c r="AB16" s="110">
        <v>800</v>
      </c>
      <c r="AC16" s="110"/>
      <c r="AD16" s="110">
        <v>400</v>
      </c>
      <c r="AE16" s="110">
        <v>500</v>
      </c>
      <c r="AF16" s="110"/>
      <c r="AG16" s="110"/>
      <c r="AH16" s="105">
        <f t="shared" si="5"/>
        <v>1700</v>
      </c>
      <c r="AI16" s="105">
        <f t="shared" si="35"/>
        <v>340</v>
      </c>
      <c r="AJ16" s="105">
        <v>800</v>
      </c>
      <c r="AK16" s="105"/>
      <c r="AL16" s="105">
        <v>400</v>
      </c>
      <c r="AM16" s="105"/>
      <c r="AN16" s="111"/>
      <c r="AO16" s="110">
        <f t="shared" si="7"/>
        <v>1200</v>
      </c>
      <c r="AP16" s="105">
        <f t="shared" si="8"/>
        <v>240</v>
      </c>
      <c r="AQ16" s="107">
        <v>800</v>
      </c>
      <c r="AR16" s="109"/>
      <c r="AS16" s="107">
        <v>400</v>
      </c>
      <c r="AT16" s="105"/>
      <c r="AU16" s="105"/>
      <c r="AV16" s="105">
        <f t="shared" si="9"/>
        <v>1200</v>
      </c>
      <c r="AW16" s="105">
        <f t="shared" si="10"/>
        <v>240</v>
      </c>
      <c r="AX16" s="109">
        <v>800</v>
      </c>
      <c r="AY16" s="109"/>
      <c r="AZ16" s="109">
        <v>400</v>
      </c>
      <c r="BA16" s="110"/>
      <c r="BB16" s="117"/>
      <c r="BC16" s="105">
        <f t="shared" si="11"/>
        <v>1200</v>
      </c>
      <c r="BD16" s="109">
        <f t="shared" si="12"/>
        <v>240</v>
      </c>
      <c r="BE16" s="106">
        <v>800</v>
      </c>
      <c r="BF16" s="105"/>
      <c r="BG16" s="105">
        <v>400</v>
      </c>
      <c r="BH16" s="105"/>
      <c r="BI16" s="105">
        <v>500</v>
      </c>
      <c r="BJ16" s="117"/>
      <c r="BK16" s="105">
        <f t="shared" si="13"/>
        <v>1700</v>
      </c>
      <c r="BL16" s="105">
        <f t="shared" si="14"/>
        <v>340</v>
      </c>
      <c r="BM16" s="105">
        <v>800</v>
      </c>
      <c r="BN16" s="105"/>
      <c r="BO16" s="105">
        <v>400</v>
      </c>
      <c r="BP16" s="105"/>
      <c r="BQ16" s="105"/>
      <c r="BR16" s="105">
        <f t="shared" si="15"/>
        <v>1200</v>
      </c>
      <c r="BS16" s="105">
        <f t="shared" si="16"/>
        <v>240</v>
      </c>
      <c r="BT16" s="105">
        <v>800</v>
      </c>
      <c r="BU16" s="105"/>
      <c r="BV16" s="105">
        <v>400</v>
      </c>
      <c r="BW16" s="105"/>
      <c r="BX16" s="111"/>
      <c r="BY16" s="105">
        <f t="shared" si="17"/>
        <v>1200</v>
      </c>
      <c r="BZ16" s="105">
        <f t="shared" si="18"/>
        <v>240</v>
      </c>
      <c r="CA16" s="105">
        <v>800</v>
      </c>
      <c r="CB16" s="105"/>
      <c r="CC16" s="105">
        <v>400</v>
      </c>
      <c r="CD16" s="105"/>
      <c r="CE16" s="105"/>
      <c r="CF16" s="105">
        <f t="shared" si="19"/>
        <v>1200</v>
      </c>
      <c r="CG16" s="105">
        <f t="shared" si="20"/>
        <v>240</v>
      </c>
      <c r="CH16" s="105">
        <v>800</v>
      </c>
      <c r="CI16" s="105"/>
      <c r="CJ16" s="105">
        <v>400</v>
      </c>
      <c r="CK16" s="105">
        <v>800</v>
      </c>
      <c r="CL16" s="105"/>
      <c r="CM16" s="117"/>
      <c r="CN16" s="105">
        <f t="shared" si="21"/>
        <v>2000</v>
      </c>
      <c r="CO16" s="105">
        <f t="shared" si="22"/>
        <v>400</v>
      </c>
      <c r="CP16" s="105">
        <f t="shared" si="23"/>
        <v>9600</v>
      </c>
      <c r="CQ16" s="105">
        <f t="shared" si="24"/>
        <v>4800</v>
      </c>
      <c r="CR16" s="105">
        <f t="shared" si="25"/>
        <v>1925</v>
      </c>
      <c r="CS16" s="105">
        <f t="shared" si="26"/>
        <v>0</v>
      </c>
      <c r="CT16" s="105">
        <f t="shared" si="27"/>
        <v>16325</v>
      </c>
      <c r="CU16" s="125">
        <f t="shared" si="28"/>
        <v>1360.4166666666667</v>
      </c>
      <c r="CV16" s="106">
        <f t="shared" si="29"/>
        <v>3265</v>
      </c>
      <c r="CW16" s="105">
        <f t="shared" si="30"/>
        <v>13060</v>
      </c>
      <c r="CY16" s="87"/>
    </row>
    <row r="17" spans="1:103" s="88" customFormat="1" ht="26.25" customHeight="1" x14ac:dyDescent="0.25">
      <c r="A17" s="111">
        <v>17</v>
      </c>
      <c r="B17" s="384" t="s">
        <v>457</v>
      </c>
      <c r="C17" s="124" t="s">
        <v>456</v>
      </c>
      <c r="D17" s="110">
        <v>800</v>
      </c>
      <c r="E17" s="110"/>
      <c r="F17" s="110">
        <v>400</v>
      </c>
      <c r="G17" s="110"/>
      <c r="H17" s="105"/>
      <c r="I17" s="110">
        <f t="shared" si="0"/>
        <v>1200</v>
      </c>
      <c r="J17" s="106">
        <f t="shared" si="32"/>
        <v>240</v>
      </c>
      <c r="K17" s="110">
        <v>800</v>
      </c>
      <c r="L17" s="110"/>
      <c r="M17" s="110">
        <v>400</v>
      </c>
      <c r="N17" s="110"/>
      <c r="O17" s="110"/>
      <c r="P17" s="106"/>
      <c r="Q17" s="110">
        <f t="shared" si="1"/>
        <v>1200</v>
      </c>
      <c r="R17" s="110">
        <f t="shared" si="33"/>
        <v>240</v>
      </c>
      <c r="S17" s="110">
        <v>800</v>
      </c>
      <c r="T17" s="110"/>
      <c r="U17" s="110">
        <v>400</v>
      </c>
      <c r="V17" s="110">
        <v>125</v>
      </c>
      <c r="W17" s="110"/>
      <c r="X17" s="110"/>
      <c r="Y17" s="110"/>
      <c r="Z17" s="110">
        <f t="shared" si="3"/>
        <v>1325</v>
      </c>
      <c r="AA17" s="105">
        <f t="shared" si="34"/>
        <v>265</v>
      </c>
      <c r="AB17" s="110">
        <v>800</v>
      </c>
      <c r="AC17" s="110"/>
      <c r="AD17" s="110">
        <v>400</v>
      </c>
      <c r="AE17" s="110">
        <v>500</v>
      </c>
      <c r="AF17" s="110"/>
      <c r="AG17" s="110"/>
      <c r="AH17" s="105">
        <f t="shared" si="5"/>
        <v>1700</v>
      </c>
      <c r="AI17" s="105">
        <f t="shared" si="35"/>
        <v>340</v>
      </c>
      <c r="AJ17" s="105">
        <v>800</v>
      </c>
      <c r="AK17" s="105"/>
      <c r="AL17" s="105">
        <v>400</v>
      </c>
      <c r="AM17" s="105"/>
      <c r="AN17" s="111"/>
      <c r="AO17" s="110">
        <f t="shared" si="7"/>
        <v>1200</v>
      </c>
      <c r="AP17" s="105">
        <f t="shared" si="8"/>
        <v>240</v>
      </c>
      <c r="AQ17" s="107">
        <v>800</v>
      </c>
      <c r="AR17" s="109"/>
      <c r="AS17" s="107">
        <v>400</v>
      </c>
      <c r="AT17" s="105"/>
      <c r="AU17" s="105"/>
      <c r="AV17" s="105">
        <f t="shared" si="9"/>
        <v>1200</v>
      </c>
      <c r="AW17" s="105">
        <f t="shared" si="10"/>
        <v>240</v>
      </c>
      <c r="AX17" s="109">
        <f>380.95+419.05</f>
        <v>800</v>
      </c>
      <c r="AY17" s="109"/>
      <c r="AZ17" s="109">
        <v>400</v>
      </c>
      <c r="BA17" s="110"/>
      <c r="BB17" s="117"/>
      <c r="BC17" s="105">
        <f t="shared" si="11"/>
        <v>1200</v>
      </c>
      <c r="BD17" s="109">
        <f t="shared" si="12"/>
        <v>240</v>
      </c>
      <c r="BE17" s="106">
        <v>800</v>
      </c>
      <c r="BF17" s="105"/>
      <c r="BG17" s="105">
        <v>400</v>
      </c>
      <c r="BH17" s="105"/>
      <c r="BI17" s="105">
        <v>500</v>
      </c>
      <c r="BJ17" s="117"/>
      <c r="BK17" s="105">
        <f t="shared" si="13"/>
        <v>1700</v>
      </c>
      <c r="BL17" s="105">
        <f t="shared" si="14"/>
        <v>340</v>
      </c>
      <c r="BM17" s="105">
        <v>800</v>
      </c>
      <c r="BN17" s="105"/>
      <c r="BO17" s="105">
        <v>400</v>
      </c>
      <c r="BP17" s="105"/>
      <c r="BQ17" s="105"/>
      <c r="BR17" s="105">
        <f t="shared" si="15"/>
        <v>1200</v>
      </c>
      <c r="BS17" s="105">
        <f t="shared" si="16"/>
        <v>240</v>
      </c>
      <c r="BT17" s="105">
        <v>800</v>
      </c>
      <c r="BU17" s="105"/>
      <c r="BV17" s="105">
        <v>400</v>
      </c>
      <c r="BW17" s="105"/>
      <c r="BX17" s="111"/>
      <c r="BY17" s="105">
        <f t="shared" si="17"/>
        <v>1200</v>
      </c>
      <c r="BZ17" s="105">
        <f t="shared" si="18"/>
        <v>240</v>
      </c>
      <c r="CA17" s="105">
        <v>800</v>
      </c>
      <c r="CB17" s="105"/>
      <c r="CC17" s="105">
        <v>400</v>
      </c>
      <c r="CD17" s="105"/>
      <c r="CE17" s="105"/>
      <c r="CF17" s="105">
        <f t="shared" si="19"/>
        <v>1200</v>
      </c>
      <c r="CG17" s="105">
        <f t="shared" si="20"/>
        <v>240</v>
      </c>
      <c r="CH17" s="105">
        <v>800</v>
      </c>
      <c r="CI17" s="105"/>
      <c r="CJ17" s="105">
        <v>400</v>
      </c>
      <c r="CK17" s="105">
        <v>800</v>
      </c>
      <c r="CL17" s="105"/>
      <c r="CM17" s="117"/>
      <c r="CN17" s="105">
        <f t="shared" si="21"/>
        <v>2000</v>
      </c>
      <c r="CO17" s="105">
        <f t="shared" si="22"/>
        <v>400</v>
      </c>
      <c r="CP17" s="105">
        <f t="shared" si="23"/>
        <v>9600</v>
      </c>
      <c r="CQ17" s="105">
        <f t="shared" si="24"/>
        <v>4800</v>
      </c>
      <c r="CR17" s="105">
        <f t="shared" si="25"/>
        <v>1925</v>
      </c>
      <c r="CS17" s="105">
        <f t="shared" si="26"/>
        <v>0</v>
      </c>
      <c r="CT17" s="105">
        <f t="shared" si="27"/>
        <v>16325</v>
      </c>
      <c r="CU17" s="125">
        <f t="shared" si="28"/>
        <v>1360.4166666666667</v>
      </c>
      <c r="CV17" s="106">
        <f t="shared" si="29"/>
        <v>3265</v>
      </c>
      <c r="CW17" s="105">
        <f t="shared" si="30"/>
        <v>13060</v>
      </c>
      <c r="CY17" s="87"/>
    </row>
    <row r="18" spans="1:103" s="88" customFormat="1" ht="37.5" customHeight="1" x14ac:dyDescent="0.25">
      <c r="A18" s="111">
        <v>18</v>
      </c>
      <c r="B18" s="99"/>
      <c r="C18" s="122" t="s">
        <v>455</v>
      </c>
      <c r="D18" s="110"/>
      <c r="E18" s="110"/>
      <c r="F18" s="110"/>
      <c r="G18" s="110"/>
      <c r="H18" s="105"/>
      <c r="I18" s="110">
        <f t="shared" si="0"/>
        <v>0</v>
      </c>
      <c r="J18" s="106">
        <f t="shared" si="32"/>
        <v>0</v>
      </c>
      <c r="K18" s="110"/>
      <c r="L18" s="110"/>
      <c r="M18" s="110"/>
      <c r="N18" s="110"/>
      <c r="O18" s="110"/>
      <c r="P18" s="106"/>
      <c r="Q18" s="110">
        <f t="shared" si="1"/>
        <v>0</v>
      </c>
      <c r="R18" s="110">
        <f t="shared" si="33"/>
        <v>0</v>
      </c>
      <c r="S18" s="110"/>
      <c r="T18" s="110"/>
      <c r="U18" s="110"/>
      <c r="V18" s="110"/>
      <c r="W18" s="110"/>
      <c r="X18" s="110"/>
      <c r="Y18" s="110"/>
      <c r="Z18" s="110">
        <f t="shared" si="3"/>
        <v>0</v>
      </c>
      <c r="AA18" s="105">
        <f t="shared" si="34"/>
        <v>0</v>
      </c>
      <c r="AB18" s="110"/>
      <c r="AC18" s="110"/>
      <c r="AD18" s="110"/>
      <c r="AE18" s="110"/>
      <c r="AF18" s="110"/>
      <c r="AG18" s="110"/>
      <c r="AH18" s="105">
        <f t="shared" si="5"/>
        <v>0</v>
      </c>
      <c r="AI18" s="105">
        <f t="shared" si="35"/>
        <v>0</v>
      </c>
      <c r="AJ18" s="105"/>
      <c r="AK18" s="105"/>
      <c r="AL18" s="105"/>
      <c r="AM18" s="105"/>
      <c r="AN18" s="111"/>
      <c r="AO18" s="110">
        <f t="shared" si="7"/>
        <v>0</v>
      </c>
      <c r="AP18" s="105">
        <f t="shared" si="8"/>
        <v>0</v>
      </c>
      <c r="AQ18" s="107"/>
      <c r="AR18" s="109"/>
      <c r="AS18" s="107"/>
      <c r="AT18" s="105"/>
      <c r="AU18" s="105"/>
      <c r="AV18" s="105">
        <f t="shared" si="9"/>
        <v>0</v>
      </c>
      <c r="AW18" s="105">
        <f t="shared" si="10"/>
        <v>0</v>
      </c>
      <c r="AX18" s="109"/>
      <c r="AY18" s="109"/>
      <c r="AZ18" s="109"/>
      <c r="BA18" s="110"/>
      <c r="BB18" s="117"/>
      <c r="BC18" s="105">
        <f t="shared" si="11"/>
        <v>0</v>
      </c>
      <c r="BD18" s="109">
        <f t="shared" si="12"/>
        <v>0</v>
      </c>
      <c r="BE18" s="106"/>
      <c r="BF18" s="105"/>
      <c r="BG18" s="105"/>
      <c r="BH18" s="105"/>
      <c r="BI18" s="105"/>
      <c r="BJ18" s="117"/>
      <c r="BK18" s="105">
        <f t="shared" si="13"/>
        <v>0</v>
      </c>
      <c r="BL18" s="105">
        <f t="shared" si="14"/>
        <v>0</v>
      </c>
      <c r="BM18" s="105"/>
      <c r="BN18" s="105"/>
      <c r="BO18" s="105"/>
      <c r="BP18" s="105"/>
      <c r="BQ18" s="105"/>
      <c r="BR18" s="105">
        <f t="shared" si="15"/>
        <v>0</v>
      </c>
      <c r="BS18" s="105">
        <f t="shared" si="16"/>
        <v>0</v>
      </c>
      <c r="BT18" s="105"/>
      <c r="BU18" s="105"/>
      <c r="BV18" s="105"/>
      <c r="BW18" s="105"/>
      <c r="BX18" s="111"/>
      <c r="BY18" s="105">
        <f t="shared" si="17"/>
        <v>0</v>
      </c>
      <c r="BZ18" s="105">
        <f t="shared" si="18"/>
        <v>0</v>
      </c>
      <c r="CA18" s="105"/>
      <c r="CB18" s="105"/>
      <c r="CC18" s="105"/>
      <c r="CD18" s="105"/>
      <c r="CE18" s="105"/>
      <c r="CF18" s="105">
        <f t="shared" si="19"/>
        <v>0</v>
      </c>
      <c r="CG18" s="105">
        <f t="shared" si="20"/>
        <v>0</v>
      </c>
      <c r="CH18" s="105"/>
      <c r="CI18" s="105"/>
      <c r="CJ18" s="105"/>
      <c r="CK18" s="105"/>
      <c r="CL18" s="105"/>
      <c r="CM18" s="117"/>
      <c r="CN18" s="105">
        <f t="shared" si="21"/>
        <v>0</v>
      </c>
      <c r="CO18" s="105">
        <f t="shared" si="22"/>
        <v>0</v>
      </c>
      <c r="CP18" s="105">
        <f t="shared" si="23"/>
        <v>0</v>
      </c>
      <c r="CQ18" s="105">
        <f t="shared" si="24"/>
        <v>0</v>
      </c>
      <c r="CR18" s="105">
        <f t="shared" si="25"/>
        <v>0</v>
      </c>
      <c r="CS18" s="105">
        <f t="shared" ref="CS18:CS49" si="36">CM18+CE18+BX18+BQ18+BJ18+BB18+AU18+AN18+AG18+Y18+P18+H18</f>
        <v>0</v>
      </c>
      <c r="CT18" s="105"/>
      <c r="CU18" s="125"/>
      <c r="CV18" s="106">
        <f t="shared" si="29"/>
        <v>0</v>
      </c>
      <c r="CW18" s="105">
        <f t="shared" si="30"/>
        <v>0</v>
      </c>
      <c r="CY18" s="87"/>
    </row>
    <row r="19" spans="1:103" s="88" customFormat="1" ht="31.5" customHeight="1" x14ac:dyDescent="0.25">
      <c r="A19" s="111">
        <v>19</v>
      </c>
      <c r="B19" s="384" t="s">
        <v>454</v>
      </c>
      <c r="C19" s="122" t="s">
        <v>453</v>
      </c>
      <c r="D19" s="110">
        <v>2150</v>
      </c>
      <c r="E19" s="110"/>
      <c r="F19" s="110">
        <v>1500</v>
      </c>
      <c r="G19" s="110"/>
      <c r="H19" s="105"/>
      <c r="I19" s="110">
        <f t="shared" si="0"/>
        <v>3650</v>
      </c>
      <c r="J19" s="106">
        <f t="shared" si="32"/>
        <v>730</v>
      </c>
      <c r="K19" s="110">
        <v>2150</v>
      </c>
      <c r="L19" s="110"/>
      <c r="M19" s="110">
        <v>1500</v>
      </c>
      <c r="N19" s="110"/>
      <c r="O19" s="110"/>
      <c r="P19" s="106"/>
      <c r="Q19" s="110">
        <f t="shared" si="1"/>
        <v>3650</v>
      </c>
      <c r="R19" s="110">
        <f t="shared" si="33"/>
        <v>730</v>
      </c>
      <c r="S19" s="110">
        <v>2045.24</v>
      </c>
      <c r="T19" s="110"/>
      <c r="U19" s="110">
        <v>1500</v>
      </c>
      <c r="V19" s="110">
        <v>125</v>
      </c>
      <c r="W19" s="110"/>
      <c r="X19" s="110"/>
      <c r="Y19" s="110"/>
      <c r="Z19" s="110">
        <f t="shared" si="3"/>
        <v>3670.24</v>
      </c>
      <c r="AA19" s="105">
        <f t="shared" si="34"/>
        <v>734.048</v>
      </c>
      <c r="AB19" s="110">
        <v>2150</v>
      </c>
      <c r="AC19" s="110"/>
      <c r="AD19" s="110">
        <v>1500</v>
      </c>
      <c r="AE19" s="110">
        <v>500</v>
      </c>
      <c r="AF19" s="110"/>
      <c r="AG19" s="110"/>
      <c r="AH19" s="105">
        <f t="shared" si="5"/>
        <v>4150</v>
      </c>
      <c r="AI19" s="105">
        <f t="shared" si="35"/>
        <v>830</v>
      </c>
      <c r="AJ19" s="105">
        <v>2150</v>
      </c>
      <c r="AK19" s="105"/>
      <c r="AL19" s="105">
        <v>1500</v>
      </c>
      <c r="AM19" s="105"/>
      <c r="AN19" s="111"/>
      <c r="AO19" s="110">
        <f t="shared" si="7"/>
        <v>3650</v>
      </c>
      <c r="AP19" s="105">
        <f t="shared" si="8"/>
        <v>730</v>
      </c>
      <c r="AQ19" s="107">
        <v>1875</v>
      </c>
      <c r="AR19" s="109"/>
      <c r="AS19" s="107">
        <v>1500</v>
      </c>
      <c r="AT19" s="105"/>
      <c r="AU19" s="105"/>
      <c r="AV19" s="105">
        <f t="shared" si="9"/>
        <v>3375</v>
      </c>
      <c r="AW19" s="105">
        <f t="shared" si="10"/>
        <v>675</v>
      </c>
      <c r="AX19" s="109">
        <v>2150</v>
      </c>
      <c r="AY19" s="109"/>
      <c r="AZ19" s="109">
        <v>1500</v>
      </c>
      <c r="BA19" s="110"/>
      <c r="BB19" s="117"/>
      <c r="BC19" s="105">
        <f t="shared" si="11"/>
        <v>3650</v>
      </c>
      <c r="BD19" s="109">
        <f t="shared" si="12"/>
        <v>730</v>
      </c>
      <c r="BE19" s="106">
        <v>2054.35</v>
      </c>
      <c r="BF19" s="105"/>
      <c r="BG19" s="105">
        <v>1500</v>
      </c>
      <c r="BH19" s="105"/>
      <c r="BI19" s="105">
        <v>500</v>
      </c>
      <c r="BJ19" s="117"/>
      <c r="BK19" s="105">
        <f t="shared" si="13"/>
        <v>4054.35</v>
      </c>
      <c r="BL19" s="105">
        <f t="shared" si="14"/>
        <v>810.87</v>
      </c>
      <c r="BM19" s="105">
        <v>1856.82</v>
      </c>
      <c r="BN19" s="105"/>
      <c r="BO19" s="105">
        <v>1500</v>
      </c>
      <c r="BP19" s="105"/>
      <c r="BQ19" s="105"/>
      <c r="BR19" s="105">
        <f t="shared" si="15"/>
        <v>3356.8199999999997</v>
      </c>
      <c r="BS19" s="105">
        <f t="shared" si="16"/>
        <v>671.36400000000003</v>
      </c>
      <c r="BT19" s="105">
        <v>2125</v>
      </c>
      <c r="BU19" s="105"/>
      <c r="BV19" s="105">
        <v>1500</v>
      </c>
      <c r="BW19" s="105"/>
      <c r="BX19" s="111"/>
      <c r="BY19" s="105">
        <f t="shared" si="17"/>
        <v>3625</v>
      </c>
      <c r="BZ19" s="105">
        <f t="shared" si="18"/>
        <v>725</v>
      </c>
      <c r="CA19" s="105">
        <v>2150</v>
      </c>
      <c r="CB19" s="105"/>
      <c r="CC19" s="105">
        <v>1500</v>
      </c>
      <c r="CD19" s="105"/>
      <c r="CE19" s="105"/>
      <c r="CF19" s="105">
        <f t="shared" si="19"/>
        <v>3650</v>
      </c>
      <c r="CG19" s="105">
        <f t="shared" si="20"/>
        <v>730</v>
      </c>
      <c r="CH19" s="105">
        <f>1573.81+550</f>
        <v>2123.81</v>
      </c>
      <c r="CI19" s="105"/>
      <c r="CJ19" s="105">
        <v>1500</v>
      </c>
      <c r="CK19" s="105">
        <v>1600</v>
      </c>
      <c r="CL19" s="105"/>
      <c r="CM19" s="117"/>
      <c r="CN19" s="105">
        <f t="shared" si="21"/>
        <v>5223.8099999999995</v>
      </c>
      <c r="CO19" s="105">
        <f t="shared" si="22"/>
        <v>1044.7619999999999</v>
      </c>
      <c r="CP19" s="105">
        <f t="shared" si="23"/>
        <v>24980.22</v>
      </c>
      <c r="CQ19" s="105">
        <f t="shared" si="24"/>
        <v>18000</v>
      </c>
      <c r="CR19" s="105">
        <f t="shared" si="25"/>
        <v>2725</v>
      </c>
      <c r="CS19" s="105">
        <f t="shared" si="36"/>
        <v>0</v>
      </c>
      <c r="CT19" s="105">
        <f t="shared" ref="CT19:CT50" si="37">CN19+CF19+BY19+BR19+BK19+BC19+AV19+AO19+AH19+Z19+Q19+I19</f>
        <v>45705.219999999994</v>
      </c>
      <c r="CU19" s="125">
        <f>CT19/12</f>
        <v>3808.768333333333</v>
      </c>
      <c r="CV19" s="106">
        <f t="shared" si="29"/>
        <v>9141.0439999999981</v>
      </c>
      <c r="CW19" s="105">
        <f t="shared" si="30"/>
        <v>36564.175999999992</v>
      </c>
      <c r="CY19" s="87"/>
    </row>
    <row r="20" spans="1:103" s="88" customFormat="1" ht="24" customHeight="1" x14ac:dyDescent="0.25">
      <c r="A20" s="111">
        <v>20</v>
      </c>
      <c r="B20" s="384" t="s">
        <v>452</v>
      </c>
      <c r="C20" s="117" t="s">
        <v>8</v>
      </c>
      <c r="D20" s="110">
        <v>1000</v>
      </c>
      <c r="E20" s="110"/>
      <c r="F20" s="110">
        <v>300</v>
      </c>
      <c r="G20" s="110"/>
      <c r="H20" s="105"/>
      <c r="I20" s="110">
        <f t="shared" si="0"/>
        <v>1300</v>
      </c>
      <c r="J20" s="106">
        <f t="shared" si="32"/>
        <v>260</v>
      </c>
      <c r="K20" s="110">
        <v>1000</v>
      </c>
      <c r="L20" s="110"/>
      <c r="M20" s="110">
        <v>300</v>
      </c>
      <c r="N20" s="110"/>
      <c r="O20" s="110"/>
      <c r="P20" s="106"/>
      <c r="Q20" s="110">
        <f t="shared" si="1"/>
        <v>1300</v>
      </c>
      <c r="R20" s="110">
        <f t="shared" si="33"/>
        <v>260</v>
      </c>
      <c r="S20" s="110">
        <v>1114.29</v>
      </c>
      <c r="T20" s="110"/>
      <c r="U20" s="110">
        <v>300</v>
      </c>
      <c r="V20" s="110">
        <v>125</v>
      </c>
      <c r="W20" s="110"/>
      <c r="X20" s="110"/>
      <c r="Y20" s="110"/>
      <c r="Z20" s="110">
        <f t="shared" si="3"/>
        <v>1539.29</v>
      </c>
      <c r="AA20" s="105">
        <f t="shared" si="34"/>
        <v>307.858</v>
      </c>
      <c r="AB20" s="110">
        <v>1000</v>
      </c>
      <c r="AC20" s="110"/>
      <c r="AD20" s="110">
        <v>300</v>
      </c>
      <c r="AE20" s="110">
        <v>500</v>
      </c>
      <c r="AF20" s="110"/>
      <c r="AG20" s="110"/>
      <c r="AH20" s="105">
        <f t="shared" si="5"/>
        <v>1800</v>
      </c>
      <c r="AI20" s="105">
        <f t="shared" si="35"/>
        <v>360</v>
      </c>
      <c r="AJ20" s="105">
        <v>1000</v>
      </c>
      <c r="AK20" s="105"/>
      <c r="AL20" s="105">
        <v>300</v>
      </c>
      <c r="AM20" s="105"/>
      <c r="AN20" s="111"/>
      <c r="AO20" s="110">
        <f t="shared" si="7"/>
        <v>1300</v>
      </c>
      <c r="AP20" s="105">
        <f t="shared" si="8"/>
        <v>260</v>
      </c>
      <c r="AQ20" s="107">
        <v>1300</v>
      </c>
      <c r="AR20" s="109"/>
      <c r="AS20" s="107">
        <v>300</v>
      </c>
      <c r="AT20" s="105"/>
      <c r="AU20" s="105"/>
      <c r="AV20" s="105">
        <f t="shared" si="9"/>
        <v>1600</v>
      </c>
      <c r="AW20" s="105">
        <f t="shared" si="10"/>
        <v>320</v>
      </c>
      <c r="AX20" s="109">
        <v>1000</v>
      </c>
      <c r="AY20" s="109"/>
      <c r="AZ20" s="109">
        <v>300</v>
      </c>
      <c r="BA20" s="110"/>
      <c r="BB20" s="117"/>
      <c r="BC20" s="105">
        <f t="shared" si="11"/>
        <v>1300</v>
      </c>
      <c r="BD20" s="109">
        <f t="shared" si="12"/>
        <v>260</v>
      </c>
      <c r="BE20" s="106">
        <v>1200</v>
      </c>
      <c r="BF20" s="105"/>
      <c r="BG20" s="105">
        <v>300</v>
      </c>
      <c r="BH20" s="105"/>
      <c r="BI20" s="105">
        <v>500</v>
      </c>
      <c r="BJ20" s="117"/>
      <c r="BK20" s="105">
        <f t="shared" si="13"/>
        <v>2000</v>
      </c>
      <c r="BL20" s="105">
        <f t="shared" si="14"/>
        <v>400</v>
      </c>
      <c r="BM20" s="105">
        <v>1081.82</v>
      </c>
      <c r="BN20" s="105"/>
      <c r="BO20" s="105">
        <v>300</v>
      </c>
      <c r="BP20" s="105"/>
      <c r="BQ20" s="105"/>
      <c r="BR20" s="105">
        <f t="shared" si="15"/>
        <v>1381.82</v>
      </c>
      <c r="BS20" s="105">
        <f t="shared" si="16"/>
        <v>276.36399999999998</v>
      </c>
      <c r="BT20" s="105">
        <v>1027.27</v>
      </c>
      <c r="BU20" s="105"/>
      <c r="BV20" s="105">
        <v>300</v>
      </c>
      <c r="BW20" s="105"/>
      <c r="BX20" s="111"/>
      <c r="BY20" s="105">
        <f t="shared" si="17"/>
        <v>1327.27</v>
      </c>
      <c r="BZ20" s="105">
        <f t="shared" si="18"/>
        <v>265.45400000000001</v>
      </c>
      <c r="CA20" s="105">
        <v>1000</v>
      </c>
      <c r="CB20" s="105"/>
      <c r="CC20" s="105">
        <v>300</v>
      </c>
      <c r="CD20" s="105"/>
      <c r="CE20" s="105"/>
      <c r="CF20" s="105">
        <f t="shared" si="19"/>
        <v>1300</v>
      </c>
      <c r="CG20" s="105">
        <f t="shared" si="20"/>
        <v>260</v>
      </c>
      <c r="CH20" s="105">
        <v>1000</v>
      </c>
      <c r="CI20" s="105"/>
      <c r="CJ20" s="105">
        <v>300</v>
      </c>
      <c r="CK20" s="105">
        <v>1000</v>
      </c>
      <c r="CL20" s="105"/>
      <c r="CM20" s="117"/>
      <c r="CN20" s="105">
        <f t="shared" si="21"/>
        <v>2300</v>
      </c>
      <c r="CO20" s="105">
        <f t="shared" si="22"/>
        <v>460</v>
      </c>
      <c r="CP20" s="105">
        <f t="shared" si="23"/>
        <v>12723.380000000001</v>
      </c>
      <c r="CQ20" s="105">
        <f t="shared" si="24"/>
        <v>3600</v>
      </c>
      <c r="CR20" s="105">
        <f t="shared" si="25"/>
        <v>2125</v>
      </c>
      <c r="CS20" s="105">
        <f t="shared" si="36"/>
        <v>0</v>
      </c>
      <c r="CT20" s="105">
        <f t="shared" si="37"/>
        <v>18448.38</v>
      </c>
      <c r="CU20" s="125">
        <f>CT20/12</f>
        <v>1537.365</v>
      </c>
      <c r="CV20" s="106">
        <f t="shared" si="29"/>
        <v>3689.6760000000004</v>
      </c>
      <c r="CW20" s="105">
        <f t="shared" si="30"/>
        <v>14758.704000000002</v>
      </c>
      <c r="CY20" s="87"/>
    </row>
    <row r="21" spans="1:103" s="88" customFormat="1" ht="18.95" customHeight="1" x14ac:dyDescent="0.25">
      <c r="A21" s="111">
        <v>21</v>
      </c>
      <c r="B21" s="384" t="s">
        <v>451</v>
      </c>
      <c r="C21" s="131" t="s">
        <v>8</v>
      </c>
      <c r="D21" s="110">
        <v>1000</v>
      </c>
      <c r="E21" s="110"/>
      <c r="F21" s="110">
        <v>300</v>
      </c>
      <c r="G21" s="110"/>
      <c r="H21" s="105"/>
      <c r="I21" s="110">
        <f t="shared" si="0"/>
        <v>1300</v>
      </c>
      <c r="J21" s="106">
        <f t="shared" si="32"/>
        <v>260</v>
      </c>
      <c r="K21" s="110">
        <v>1000</v>
      </c>
      <c r="L21" s="110"/>
      <c r="M21" s="110">
        <v>300</v>
      </c>
      <c r="N21" s="110"/>
      <c r="O21" s="110"/>
      <c r="P21" s="106"/>
      <c r="Q21" s="110">
        <f t="shared" si="1"/>
        <v>1300</v>
      </c>
      <c r="R21" s="110">
        <f t="shared" si="33"/>
        <v>260</v>
      </c>
      <c r="S21" s="110">
        <v>1000</v>
      </c>
      <c r="T21" s="110"/>
      <c r="U21" s="110">
        <v>300</v>
      </c>
      <c r="V21" s="110">
        <v>125</v>
      </c>
      <c r="W21" s="110"/>
      <c r="X21" s="110"/>
      <c r="Y21" s="110"/>
      <c r="Z21" s="110">
        <f t="shared" si="3"/>
        <v>1425</v>
      </c>
      <c r="AA21" s="105">
        <f t="shared" si="34"/>
        <v>285</v>
      </c>
      <c r="AB21" s="110">
        <v>1000</v>
      </c>
      <c r="AC21" s="110"/>
      <c r="AD21" s="110">
        <v>300</v>
      </c>
      <c r="AE21" s="110">
        <v>500</v>
      </c>
      <c r="AF21" s="110"/>
      <c r="AG21" s="110"/>
      <c r="AH21" s="105">
        <f t="shared" si="5"/>
        <v>1800</v>
      </c>
      <c r="AI21" s="105">
        <f t="shared" si="35"/>
        <v>360</v>
      </c>
      <c r="AJ21" s="105">
        <v>1000</v>
      </c>
      <c r="AK21" s="105"/>
      <c r="AL21" s="105">
        <v>300</v>
      </c>
      <c r="AM21" s="105"/>
      <c r="AN21" s="111"/>
      <c r="AO21" s="110">
        <f t="shared" si="7"/>
        <v>1300</v>
      </c>
      <c r="AP21" s="105">
        <f t="shared" si="8"/>
        <v>260</v>
      </c>
      <c r="AQ21" s="107">
        <v>1000</v>
      </c>
      <c r="AR21" s="109"/>
      <c r="AS21" s="107">
        <v>300</v>
      </c>
      <c r="AT21" s="105"/>
      <c r="AU21" s="105"/>
      <c r="AV21" s="105">
        <f t="shared" si="9"/>
        <v>1300</v>
      </c>
      <c r="AW21" s="105">
        <f t="shared" si="10"/>
        <v>260</v>
      </c>
      <c r="AX21" s="109">
        <v>1000</v>
      </c>
      <c r="AY21" s="109"/>
      <c r="AZ21" s="109">
        <v>300</v>
      </c>
      <c r="BA21" s="110"/>
      <c r="BB21" s="117"/>
      <c r="BC21" s="105">
        <f t="shared" si="11"/>
        <v>1300</v>
      </c>
      <c r="BD21" s="109">
        <f t="shared" si="12"/>
        <v>260</v>
      </c>
      <c r="BE21" s="106">
        <v>1104.3499999999999</v>
      </c>
      <c r="BF21" s="105"/>
      <c r="BG21" s="105">
        <v>300</v>
      </c>
      <c r="BH21" s="105"/>
      <c r="BI21" s="105">
        <v>500</v>
      </c>
      <c r="BJ21" s="117"/>
      <c r="BK21" s="105">
        <f t="shared" si="13"/>
        <v>1904.35</v>
      </c>
      <c r="BL21" s="105">
        <f t="shared" si="14"/>
        <v>380.87</v>
      </c>
      <c r="BM21" s="105">
        <v>1000</v>
      </c>
      <c r="BN21" s="105"/>
      <c r="BO21" s="105">
        <v>300</v>
      </c>
      <c r="BP21" s="105"/>
      <c r="BQ21" s="105"/>
      <c r="BR21" s="105">
        <f t="shared" si="15"/>
        <v>1300</v>
      </c>
      <c r="BS21" s="105">
        <f t="shared" si="16"/>
        <v>260</v>
      </c>
      <c r="BT21" s="105">
        <v>1000</v>
      </c>
      <c r="BU21" s="105"/>
      <c r="BV21" s="105">
        <v>300</v>
      </c>
      <c r="BW21" s="105"/>
      <c r="BX21" s="111"/>
      <c r="BY21" s="105">
        <f t="shared" si="17"/>
        <v>1300</v>
      </c>
      <c r="BZ21" s="105">
        <f t="shared" si="18"/>
        <v>260</v>
      </c>
      <c r="CA21" s="105">
        <v>1000</v>
      </c>
      <c r="CB21" s="105"/>
      <c r="CC21" s="105">
        <v>300</v>
      </c>
      <c r="CD21" s="105"/>
      <c r="CE21" s="105"/>
      <c r="CF21" s="105">
        <f t="shared" si="19"/>
        <v>1300</v>
      </c>
      <c r="CG21" s="105">
        <f t="shared" si="20"/>
        <v>260</v>
      </c>
      <c r="CH21" s="105">
        <v>1028.57</v>
      </c>
      <c r="CI21" s="105"/>
      <c r="CJ21" s="105">
        <v>300</v>
      </c>
      <c r="CK21" s="105">
        <v>1000</v>
      </c>
      <c r="CL21" s="105"/>
      <c r="CM21" s="117"/>
      <c r="CN21" s="105">
        <f t="shared" si="21"/>
        <v>2328.5699999999997</v>
      </c>
      <c r="CO21" s="105">
        <f t="shared" si="22"/>
        <v>465.71399999999994</v>
      </c>
      <c r="CP21" s="105">
        <f t="shared" si="23"/>
        <v>12132.92</v>
      </c>
      <c r="CQ21" s="105">
        <f t="shared" si="24"/>
        <v>3600</v>
      </c>
      <c r="CR21" s="105">
        <f t="shared" si="25"/>
        <v>2125</v>
      </c>
      <c r="CS21" s="105">
        <f t="shared" si="36"/>
        <v>0</v>
      </c>
      <c r="CT21" s="105">
        <f t="shared" si="37"/>
        <v>17857.919999999998</v>
      </c>
      <c r="CU21" s="125">
        <f>CT21/12</f>
        <v>1488.1599999999999</v>
      </c>
      <c r="CV21" s="106">
        <f t="shared" si="29"/>
        <v>3571.5839999999998</v>
      </c>
      <c r="CW21" s="105">
        <f t="shared" si="30"/>
        <v>14286.335999999999</v>
      </c>
      <c r="CY21" s="87"/>
    </row>
    <row r="22" spans="1:103" s="88" customFormat="1" ht="18.95" customHeight="1" x14ac:dyDescent="0.25">
      <c r="A22" s="111">
        <v>22</v>
      </c>
      <c r="B22" s="384" t="s">
        <v>450</v>
      </c>
      <c r="C22" s="131" t="s">
        <v>8</v>
      </c>
      <c r="D22" s="110">
        <v>1000</v>
      </c>
      <c r="E22" s="110"/>
      <c r="F22" s="110">
        <v>400</v>
      </c>
      <c r="G22" s="110"/>
      <c r="H22" s="105"/>
      <c r="I22" s="110">
        <f t="shared" si="0"/>
        <v>1400</v>
      </c>
      <c r="J22" s="106">
        <f t="shared" si="32"/>
        <v>280</v>
      </c>
      <c r="K22" s="110">
        <v>1000</v>
      </c>
      <c r="L22" s="110"/>
      <c r="M22" s="110">
        <v>400</v>
      </c>
      <c r="N22" s="110"/>
      <c r="O22" s="110"/>
      <c r="P22" s="106"/>
      <c r="Q22" s="110">
        <f t="shared" si="1"/>
        <v>1400</v>
      </c>
      <c r="R22" s="110">
        <f t="shared" si="33"/>
        <v>280</v>
      </c>
      <c r="S22" s="110">
        <v>1000</v>
      </c>
      <c r="T22" s="110"/>
      <c r="U22" s="110">
        <v>400</v>
      </c>
      <c r="V22" s="110">
        <v>125</v>
      </c>
      <c r="W22" s="110"/>
      <c r="X22" s="110"/>
      <c r="Y22" s="110"/>
      <c r="Z22" s="110">
        <f t="shared" si="3"/>
        <v>1525</v>
      </c>
      <c r="AA22" s="105">
        <f t="shared" si="34"/>
        <v>305</v>
      </c>
      <c r="AB22" s="110">
        <v>1000</v>
      </c>
      <c r="AC22" s="110"/>
      <c r="AD22" s="110">
        <v>400</v>
      </c>
      <c r="AE22" s="110">
        <v>500</v>
      </c>
      <c r="AF22" s="110"/>
      <c r="AG22" s="110"/>
      <c r="AH22" s="105">
        <f t="shared" si="5"/>
        <v>1900</v>
      </c>
      <c r="AI22" s="105">
        <f t="shared" si="35"/>
        <v>380</v>
      </c>
      <c r="AJ22" s="105">
        <v>777.78</v>
      </c>
      <c r="AK22" s="105"/>
      <c r="AL22" s="105">
        <v>400</v>
      </c>
      <c r="AM22" s="105"/>
      <c r="AN22" s="111">
        <v>222.22</v>
      </c>
      <c r="AO22" s="110">
        <f t="shared" si="7"/>
        <v>1400</v>
      </c>
      <c r="AP22" s="105">
        <f t="shared" si="8"/>
        <v>280</v>
      </c>
      <c r="AQ22" s="107">
        <v>1000</v>
      </c>
      <c r="AR22" s="109"/>
      <c r="AS22" s="107">
        <v>400</v>
      </c>
      <c r="AT22" s="105"/>
      <c r="AU22" s="105"/>
      <c r="AV22" s="105">
        <f t="shared" si="9"/>
        <v>1400</v>
      </c>
      <c r="AW22" s="105">
        <f t="shared" si="10"/>
        <v>280</v>
      </c>
      <c r="AX22" s="109">
        <v>337.67</v>
      </c>
      <c r="AY22" s="109"/>
      <c r="AZ22" s="109">
        <v>400</v>
      </c>
      <c r="BA22" s="110"/>
      <c r="BB22" s="117">
        <f>328.99+333.33</f>
        <v>662.31999999999994</v>
      </c>
      <c r="BC22" s="105">
        <f t="shared" si="11"/>
        <v>1399.99</v>
      </c>
      <c r="BD22" s="109">
        <f t="shared" si="12"/>
        <v>279.99799999999999</v>
      </c>
      <c r="BE22" s="106">
        <v>1000</v>
      </c>
      <c r="BF22" s="105"/>
      <c r="BG22" s="105">
        <v>400</v>
      </c>
      <c r="BH22" s="105"/>
      <c r="BI22" s="105">
        <v>500</v>
      </c>
      <c r="BJ22" s="117"/>
      <c r="BK22" s="105">
        <f t="shared" si="13"/>
        <v>1900</v>
      </c>
      <c r="BL22" s="105">
        <f t="shared" si="14"/>
        <v>380</v>
      </c>
      <c r="BM22" s="105">
        <v>409.09</v>
      </c>
      <c r="BN22" s="105"/>
      <c r="BO22" s="105">
        <v>250</v>
      </c>
      <c r="BP22" s="105"/>
      <c r="BQ22" s="105">
        <v>590.9</v>
      </c>
      <c r="BR22" s="105">
        <f t="shared" si="15"/>
        <v>1249.99</v>
      </c>
      <c r="BS22" s="105">
        <f t="shared" si="16"/>
        <v>249.99800000000002</v>
      </c>
      <c r="BT22" s="105">
        <v>1000</v>
      </c>
      <c r="BU22" s="105"/>
      <c r="BV22" s="105">
        <v>400</v>
      </c>
      <c r="BW22" s="105"/>
      <c r="BX22" s="111"/>
      <c r="BY22" s="105">
        <f t="shared" si="17"/>
        <v>1400</v>
      </c>
      <c r="BZ22" s="105">
        <f t="shared" si="18"/>
        <v>280</v>
      </c>
      <c r="CA22" s="105">
        <v>1000</v>
      </c>
      <c r="CB22" s="105"/>
      <c r="CC22" s="105">
        <v>400</v>
      </c>
      <c r="CD22" s="105"/>
      <c r="CE22" s="105"/>
      <c r="CF22" s="105">
        <f t="shared" si="19"/>
        <v>1400</v>
      </c>
      <c r="CG22" s="105">
        <f t="shared" si="20"/>
        <v>280</v>
      </c>
      <c r="CH22" s="105">
        <v>1000</v>
      </c>
      <c r="CI22" s="105"/>
      <c r="CJ22" s="105">
        <v>400</v>
      </c>
      <c r="CK22" s="105">
        <v>1000</v>
      </c>
      <c r="CL22" s="105"/>
      <c r="CM22" s="117"/>
      <c r="CN22" s="105">
        <f t="shared" si="21"/>
        <v>2400</v>
      </c>
      <c r="CO22" s="105">
        <f t="shared" si="22"/>
        <v>480</v>
      </c>
      <c r="CP22" s="105">
        <f t="shared" si="23"/>
        <v>10524.54</v>
      </c>
      <c r="CQ22" s="105">
        <f t="shared" si="24"/>
        <v>4650</v>
      </c>
      <c r="CR22" s="105">
        <f t="shared" si="25"/>
        <v>2125</v>
      </c>
      <c r="CS22" s="105">
        <f t="shared" si="36"/>
        <v>1475.4399999999998</v>
      </c>
      <c r="CT22" s="105">
        <f t="shared" si="37"/>
        <v>18774.98</v>
      </c>
      <c r="CU22" s="125">
        <f>CT22/12</f>
        <v>1564.5816666666667</v>
      </c>
      <c r="CV22" s="106">
        <f t="shared" si="29"/>
        <v>3754.9960000000001</v>
      </c>
      <c r="CW22" s="105">
        <f t="shared" si="30"/>
        <v>15019.984</v>
      </c>
      <c r="CY22" s="87"/>
    </row>
    <row r="23" spans="1:103" s="88" customFormat="1" ht="18.95" customHeight="1" x14ac:dyDescent="0.25">
      <c r="A23" s="111">
        <v>23</v>
      </c>
      <c r="B23" s="384" t="s">
        <v>449</v>
      </c>
      <c r="C23" s="117" t="s">
        <v>72</v>
      </c>
      <c r="D23" s="110">
        <v>800</v>
      </c>
      <c r="E23" s="110"/>
      <c r="F23" s="110"/>
      <c r="G23" s="110"/>
      <c r="H23" s="105"/>
      <c r="I23" s="110">
        <f t="shared" si="0"/>
        <v>800</v>
      </c>
      <c r="J23" s="106">
        <f t="shared" si="32"/>
        <v>160</v>
      </c>
      <c r="K23" s="110">
        <v>800</v>
      </c>
      <c r="L23" s="110"/>
      <c r="M23" s="110"/>
      <c r="N23" s="110"/>
      <c r="O23" s="110"/>
      <c r="P23" s="106"/>
      <c r="Q23" s="110">
        <f t="shared" si="1"/>
        <v>800</v>
      </c>
      <c r="R23" s="110">
        <f t="shared" si="33"/>
        <v>160</v>
      </c>
      <c r="S23" s="110">
        <v>800</v>
      </c>
      <c r="T23" s="110"/>
      <c r="U23" s="110"/>
      <c r="V23" s="110"/>
      <c r="W23" s="110">
        <v>800</v>
      </c>
      <c r="X23" s="110"/>
      <c r="Y23" s="110"/>
      <c r="Z23" s="110">
        <f t="shared" si="3"/>
        <v>1600</v>
      </c>
      <c r="AA23" s="105">
        <f t="shared" si="34"/>
        <v>320</v>
      </c>
      <c r="AB23" s="110">
        <v>800</v>
      </c>
      <c r="AC23" s="110"/>
      <c r="AD23" s="110"/>
      <c r="AE23" s="110">
        <v>500</v>
      </c>
      <c r="AF23" s="110"/>
      <c r="AG23" s="110"/>
      <c r="AH23" s="105">
        <f t="shared" si="5"/>
        <v>1300</v>
      </c>
      <c r="AI23" s="105">
        <f t="shared" si="35"/>
        <v>260</v>
      </c>
      <c r="AJ23" s="105">
        <v>800</v>
      </c>
      <c r="AK23" s="105"/>
      <c r="AL23" s="105"/>
      <c r="AM23" s="105"/>
      <c r="AN23" s="111"/>
      <c r="AO23" s="110">
        <f t="shared" si="7"/>
        <v>800</v>
      </c>
      <c r="AP23" s="105">
        <f t="shared" si="8"/>
        <v>160</v>
      </c>
      <c r="AQ23" s="107">
        <v>800</v>
      </c>
      <c r="AR23" s="109"/>
      <c r="AS23" s="107"/>
      <c r="AT23" s="105"/>
      <c r="AU23" s="105"/>
      <c r="AV23" s="105">
        <f t="shared" si="9"/>
        <v>800</v>
      </c>
      <c r="AW23" s="105">
        <f t="shared" si="10"/>
        <v>160</v>
      </c>
      <c r="AX23" s="109">
        <v>800</v>
      </c>
      <c r="AY23" s="109"/>
      <c r="AZ23" s="109"/>
      <c r="BA23" s="110">
        <v>800</v>
      </c>
      <c r="BB23" s="117"/>
      <c r="BC23" s="105">
        <f t="shared" si="11"/>
        <v>1600</v>
      </c>
      <c r="BD23" s="109">
        <f t="shared" si="12"/>
        <v>320</v>
      </c>
      <c r="BE23" s="106">
        <v>800</v>
      </c>
      <c r="BF23" s="105"/>
      <c r="BG23" s="105"/>
      <c r="BH23" s="105"/>
      <c r="BI23" s="105">
        <v>500</v>
      </c>
      <c r="BJ23" s="117"/>
      <c r="BK23" s="105">
        <f t="shared" si="13"/>
        <v>1300</v>
      </c>
      <c r="BL23" s="105">
        <f t="shared" si="14"/>
        <v>260</v>
      </c>
      <c r="BM23" s="105">
        <v>800</v>
      </c>
      <c r="BN23" s="105"/>
      <c r="BO23" s="105">
        <v>0</v>
      </c>
      <c r="BP23" s="105"/>
      <c r="BQ23" s="105"/>
      <c r="BR23" s="105">
        <f t="shared" si="15"/>
        <v>800</v>
      </c>
      <c r="BS23" s="105">
        <f t="shared" si="16"/>
        <v>160</v>
      </c>
      <c r="BT23" s="105">
        <v>600</v>
      </c>
      <c r="BU23" s="105"/>
      <c r="BV23" s="105"/>
      <c r="BW23" s="105">
        <v>800</v>
      </c>
      <c r="BX23" s="111">
        <v>200</v>
      </c>
      <c r="BY23" s="105">
        <f t="shared" si="17"/>
        <v>1600</v>
      </c>
      <c r="BZ23" s="105">
        <f t="shared" si="18"/>
        <v>320</v>
      </c>
      <c r="CA23" s="105">
        <v>800</v>
      </c>
      <c r="CB23" s="105"/>
      <c r="CC23" s="105"/>
      <c r="CD23" s="105"/>
      <c r="CE23" s="105"/>
      <c r="CF23" s="105">
        <f t="shared" si="19"/>
        <v>800</v>
      </c>
      <c r="CG23" s="105">
        <f t="shared" si="20"/>
        <v>160</v>
      </c>
      <c r="CH23" s="105">
        <v>800</v>
      </c>
      <c r="CI23" s="105"/>
      <c r="CJ23" s="105">
        <v>0</v>
      </c>
      <c r="CK23" s="105">
        <v>800</v>
      </c>
      <c r="CL23" s="105"/>
      <c r="CM23" s="117"/>
      <c r="CN23" s="105">
        <f t="shared" si="21"/>
        <v>1600</v>
      </c>
      <c r="CO23" s="105">
        <f t="shared" si="22"/>
        <v>320</v>
      </c>
      <c r="CP23" s="105">
        <f t="shared" si="23"/>
        <v>9400</v>
      </c>
      <c r="CQ23" s="105">
        <f t="shared" si="24"/>
        <v>0</v>
      </c>
      <c r="CR23" s="105">
        <f t="shared" si="25"/>
        <v>4200</v>
      </c>
      <c r="CS23" s="105">
        <f t="shared" si="36"/>
        <v>200</v>
      </c>
      <c r="CT23" s="105">
        <f t="shared" si="37"/>
        <v>13800</v>
      </c>
      <c r="CU23" s="125">
        <f>CT23/12</f>
        <v>1150</v>
      </c>
      <c r="CV23" s="106">
        <f t="shared" si="29"/>
        <v>2760</v>
      </c>
      <c r="CW23" s="105">
        <f t="shared" si="30"/>
        <v>11040</v>
      </c>
      <c r="CY23" s="87"/>
    </row>
    <row r="24" spans="1:103" s="88" customFormat="1" ht="18.95" customHeight="1" x14ac:dyDescent="0.25">
      <c r="A24" s="111">
        <v>24</v>
      </c>
      <c r="B24" s="384" t="s">
        <v>448</v>
      </c>
      <c r="C24" s="117" t="s">
        <v>72</v>
      </c>
      <c r="D24" s="110"/>
      <c r="E24" s="110"/>
      <c r="F24" s="110"/>
      <c r="G24" s="110"/>
      <c r="H24" s="105"/>
      <c r="I24" s="110"/>
      <c r="J24" s="106"/>
      <c r="K24" s="110"/>
      <c r="L24" s="110"/>
      <c r="M24" s="110"/>
      <c r="N24" s="110"/>
      <c r="O24" s="110"/>
      <c r="P24" s="106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05"/>
      <c r="AB24" s="110"/>
      <c r="AC24" s="110"/>
      <c r="AD24" s="110"/>
      <c r="AE24" s="110"/>
      <c r="AF24" s="110"/>
      <c r="AG24" s="110"/>
      <c r="AH24" s="105"/>
      <c r="AI24" s="105"/>
      <c r="AJ24" s="105">
        <v>960</v>
      </c>
      <c r="AK24" s="105"/>
      <c r="AL24" s="105"/>
      <c r="AM24" s="105"/>
      <c r="AN24" s="111"/>
      <c r="AO24" s="110">
        <f t="shared" si="7"/>
        <v>960</v>
      </c>
      <c r="AP24" s="105">
        <f t="shared" si="8"/>
        <v>192</v>
      </c>
      <c r="AQ24" s="107">
        <v>800</v>
      </c>
      <c r="AR24" s="109"/>
      <c r="AS24" s="107"/>
      <c r="AT24" s="105"/>
      <c r="AU24" s="105"/>
      <c r="AV24" s="105">
        <f t="shared" si="9"/>
        <v>800</v>
      </c>
      <c r="AW24" s="105">
        <f t="shared" si="10"/>
        <v>160</v>
      </c>
      <c r="AX24" s="109">
        <v>800</v>
      </c>
      <c r="AY24" s="109"/>
      <c r="AZ24" s="109"/>
      <c r="BA24" s="110">
        <v>800</v>
      </c>
      <c r="BB24" s="117"/>
      <c r="BC24" s="105">
        <f t="shared" si="11"/>
        <v>1600</v>
      </c>
      <c r="BD24" s="109">
        <f t="shared" si="12"/>
        <v>320</v>
      </c>
      <c r="BE24" s="106">
        <v>800</v>
      </c>
      <c r="BF24" s="105"/>
      <c r="BG24" s="105"/>
      <c r="BH24" s="105"/>
      <c r="BI24" s="105">
        <v>500</v>
      </c>
      <c r="BJ24" s="117"/>
      <c r="BK24" s="105">
        <f t="shared" si="13"/>
        <v>1300</v>
      </c>
      <c r="BL24" s="105">
        <f t="shared" si="14"/>
        <v>260</v>
      </c>
      <c r="BM24" s="105">
        <v>800</v>
      </c>
      <c r="BN24" s="105"/>
      <c r="BO24" s="105">
        <v>0</v>
      </c>
      <c r="BP24" s="105"/>
      <c r="BQ24" s="105"/>
      <c r="BR24" s="105">
        <f t="shared" si="15"/>
        <v>800</v>
      </c>
      <c r="BS24" s="105">
        <f t="shared" si="16"/>
        <v>160</v>
      </c>
      <c r="BT24" s="105">
        <v>800</v>
      </c>
      <c r="BU24" s="105"/>
      <c r="BV24" s="105"/>
      <c r="BW24" s="105">
        <v>800</v>
      </c>
      <c r="BX24" s="111"/>
      <c r="BY24" s="105">
        <f t="shared" si="17"/>
        <v>1600</v>
      </c>
      <c r="BZ24" s="105">
        <f t="shared" si="18"/>
        <v>320</v>
      </c>
      <c r="CA24" s="105">
        <v>800</v>
      </c>
      <c r="CB24" s="105"/>
      <c r="CC24" s="105"/>
      <c r="CD24" s="105"/>
      <c r="CE24" s="105"/>
      <c r="CF24" s="105">
        <f t="shared" si="19"/>
        <v>800</v>
      </c>
      <c r="CG24" s="105">
        <f t="shared" si="20"/>
        <v>160</v>
      </c>
      <c r="CH24" s="105">
        <v>800</v>
      </c>
      <c r="CI24" s="105"/>
      <c r="CJ24" s="105">
        <v>0</v>
      </c>
      <c r="CK24" s="105">
        <v>800</v>
      </c>
      <c r="CL24" s="105"/>
      <c r="CM24" s="117"/>
      <c r="CN24" s="105">
        <f t="shared" si="21"/>
        <v>1600</v>
      </c>
      <c r="CO24" s="105">
        <f t="shared" si="22"/>
        <v>320</v>
      </c>
      <c r="CP24" s="105">
        <f t="shared" si="23"/>
        <v>6560</v>
      </c>
      <c r="CQ24" s="105">
        <f t="shared" si="24"/>
        <v>0</v>
      </c>
      <c r="CR24" s="105">
        <f t="shared" si="25"/>
        <v>2900</v>
      </c>
      <c r="CS24" s="105">
        <f t="shared" si="36"/>
        <v>0</v>
      </c>
      <c r="CT24" s="105">
        <f t="shared" si="37"/>
        <v>9460</v>
      </c>
      <c r="CU24" s="125">
        <f>CT24/8</f>
        <v>1182.5</v>
      </c>
      <c r="CV24" s="106">
        <f t="shared" si="29"/>
        <v>1892</v>
      </c>
      <c r="CW24" s="105">
        <f t="shared" si="30"/>
        <v>7568</v>
      </c>
      <c r="CY24" s="87"/>
    </row>
    <row r="25" spans="1:103" s="88" customFormat="1" ht="42.75" customHeight="1" x14ac:dyDescent="0.25">
      <c r="A25" s="111">
        <v>26</v>
      </c>
      <c r="B25" s="384" t="s">
        <v>447</v>
      </c>
      <c r="C25" s="122" t="s">
        <v>446</v>
      </c>
      <c r="D25" s="110">
        <v>1600</v>
      </c>
      <c r="E25" s="110"/>
      <c r="F25" s="110">
        <v>1500</v>
      </c>
      <c r="G25" s="110"/>
      <c r="H25" s="105"/>
      <c r="I25" s="110">
        <f t="shared" ref="I25:I62" si="38">H25+G25+F25+E25+D25</f>
        <v>3100</v>
      </c>
      <c r="J25" s="106">
        <f t="shared" ref="J25:J47" si="39">I25*20%</f>
        <v>620</v>
      </c>
      <c r="K25" s="110">
        <v>1600</v>
      </c>
      <c r="L25" s="110"/>
      <c r="M25" s="110">
        <v>1500</v>
      </c>
      <c r="N25" s="110"/>
      <c r="O25" s="110"/>
      <c r="P25" s="106"/>
      <c r="Q25" s="110">
        <f t="shared" ref="Q25:Q56" si="40">P25+O25+N25+M25+L25+K25</f>
        <v>3100</v>
      </c>
      <c r="R25" s="110">
        <f t="shared" ref="R25:R47" si="41">Q25*20%</f>
        <v>620</v>
      </c>
      <c r="S25" s="110">
        <v>1704.76</v>
      </c>
      <c r="T25" s="110"/>
      <c r="U25" s="110">
        <v>1500</v>
      </c>
      <c r="V25" s="110">
        <v>125</v>
      </c>
      <c r="W25" s="110"/>
      <c r="X25" s="110"/>
      <c r="Y25" s="110"/>
      <c r="Z25" s="110">
        <f t="shared" ref="Z25:Z56" si="42">Y25+X25+W25+V25+U25+T25+S25</f>
        <v>3329.76</v>
      </c>
      <c r="AA25" s="105">
        <f t="shared" ref="AA25:AA47" si="43">Z25*20%</f>
        <v>665.95200000000011</v>
      </c>
      <c r="AB25" s="110">
        <v>1600</v>
      </c>
      <c r="AC25" s="110"/>
      <c r="AD25" s="110">
        <v>1500</v>
      </c>
      <c r="AE25" s="110">
        <v>500</v>
      </c>
      <c r="AF25" s="110"/>
      <c r="AG25" s="110"/>
      <c r="AH25" s="105">
        <f t="shared" ref="AH25:AH56" si="44">AG25+AF25+AE25+AD25+AC25+AB25</f>
        <v>3600</v>
      </c>
      <c r="AI25" s="105">
        <f t="shared" ref="AI25:AI47" si="45">AH25*20%</f>
        <v>720</v>
      </c>
      <c r="AJ25" s="105">
        <v>1600</v>
      </c>
      <c r="AK25" s="105"/>
      <c r="AL25" s="105">
        <v>1500</v>
      </c>
      <c r="AM25" s="105"/>
      <c r="AN25" s="111"/>
      <c r="AO25" s="110">
        <f t="shared" si="7"/>
        <v>3100</v>
      </c>
      <c r="AP25" s="105">
        <f t="shared" si="8"/>
        <v>620</v>
      </c>
      <c r="AQ25" s="107">
        <v>1479.05</v>
      </c>
      <c r="AR25" s="109"/>
      <c r="AS25" s="107">
        <v>1500</v>
      </c>
      <c r="AT25" s="105"/>
      <c r="AU25" s="105">
        <v>395.95</v>
      </c>
      <c r="AV25" s="105">
        <f t="shared" si="9"/>
        <v>3375</v>
      </c>
      <c r="AW25" s="105">
        <f t="shared" si="10"/>
        <v>675</v>
      </c>
      <c r="AX25" s="109">
        <v>1600</v>
      </c>
      <c r="AY25" s="109"/>
      <c r="AZ25" s="109">
        <v>1500</v>
      </c>
      <c r="BA25" s="110"/>
      <c r="BB25" s="117"/>
      <c r="BC25" s="105">
        <f t="shared" si="11"/>
        <v>3100</v>
      </c>
      <c r="BD25" s="109">
        <f t="shared" si="12"/>
        <v>620</v>
      </c>
      <c r="BE25" s="106">
        <v>1600</v>
      </c>
      <c r="BF25" s="105"/>
      <c r="BG25" s="105">
        <v>1500</v>
      </c>
      <c r="BH25" s="105"/>
      <c r="BI25" s="105">
        <v>500</v>
      </c>
      <c r="BJ25" s="117"/>
      <c r="BK25" s="105">
        <f t="shared" si="13"/>
        <v>3600</v>
      </c>
      <c r="BL25" s="105">
        <f t="shared" si="14"/>
        <v>720</v>
      </c>
      <c r="BM25" s="105">
        <v>1675</v>
      </c>
      <c r="BN25" s="105"/>
      <c r="BO25" s="105">
        <v>1500</v>
      </c>
      <c r="BP25" s="105"/>
      <c r="BQ25" s="105"/>
      <c r="BR25" s="105">
        <f t="shared" si="15"/>
        <v>3175</v>
      </c>
      <c r="BS25" s="105">
        <f t="shared" si="16"/>
        <v>635</v>
      </c>
      <c r="BT25" s="105">
        <v>1625</v>
      </c>
      <c r="BU25" s="105"/>
      <c r="BV25" s="105">
        <v>1500</v>
      </c>
      <c r="BW25" s="105"/>
      <c r="BX25" s="111"/>
      <c r="BY25" s="105">
        <f t="shared" si="17"/>
        <v>3125</v>
      </c>
      <c r="BZ25" s="105">
        <f t="shared" si="18"/>
        <v>625</v>
      </c>
      <c r="CA25" s="105">
        <v>1600</v>
      </c>
      <c r="CB25" s="105"/>
      <c r="CC25" s="105">
        <v>1500</v>
      </c>
      <c r="CD25" s="105"/>
      <c r="CE25" s="105"/>
      <c r="CF25" s="105">
        <f t="shared" si="19"/>
        <v>3100</v>
      </c>
      <c r="CG25" s="105">
        <f t="shared" si="20"/>
        <v>620</v>
      </c>
      <c r="CH25" s="105">
        <v>1408.01</v>
      </c>
      <c r="CI25" s="105"/>
      <c r="CJ25" s="105">
        <v>1500</v>
      </c>
      <c r="CK25" s="105">
        <v>1600</v>
      </c>
      <c r="CL25" s="105"/>
      <c r="CM25" s="117">
        <v>218.18</v>
      </c>
      <c r="CN25" s="105">
        <f t="shared" si="21"/>
        <v>4726.1900000000005</v>
      </c>
      <c r="CO25" s="105">
        <f t="shared" si="22"/>
        <v>945.23800000000017</v>
      </c>
      <c r="CP25" s="105">
        <f t="shared" si="23"/>
        <v>19091.82</v>
      </c>
      <c r="CQ25" s="105">
        <f t="shared" si="24"/>
        <v>18000</v>
      </c>
      <c r="CR25" s="105">
        <f t="shared" si="25"/>
        <v>2725</v>
      </c>
      <c r="CS25" s="105">
        <f t="shared" si="36"/>
        <v>614.13</v>
      </c>
      <c r="CT25" s="105">
        <f t="shared" si="37"/>
        <v>40430.950000000004</v>
      </c>
      <c r="CU25" s="125">
        <f t="shared" ref="CU25:CU56" si="46">CT25/12</f>
        <v>3369.2458333333338</v>
      </c>
      <c r="CV25" s="106">
        <f t="shared" si="29"/>
        <v>8086.1900000000005</v>
      </c>
      <c r="CW25" s="105">
        <f t="shared" si="30"/>
        <v>32344.760000000002</v>
      </c>
      <c r="CY25" s="87"/>
    </row>
    <row r="26" spans="1:103" s="88" customFormat="1" ht="24" customHeight="1" x14ac:dyDescent="0.25">
      <c r="A26" s="111">
        <v>27</v>
      </c>
      <c r="B26" s="384" t="s">
        <v>445</v>
      </c>
      <c r="C26" s="131" t="s">
        <v>8</v>
      </c>
      <c r="D26" s="110">
        <v>666.67</v>
      </c>
      <c r="E26" s="110"/>
      <c r="F26" s="110">
        <v>210</v>
      </c>
      <c r="G26" s="110"/>
      <c r="H26" s="105">
        <f>166.67+166.66</f>
        <v>333.33</v>
      </c>
      <c r="I26" s="110">
        <f t="shared" si="38"/>
        <v>1210</v>
      </c>
      <c r="J26" s="106">
        <f t="shared" si="39"/>
        <v>242</v>
      </c>
      <c r="K26" s="110">
        <v>1028.57</v>
      </c>
      <c r="L26" s="110"/>
      <c r="M26" s="110">
        <v>250</v>
      </c>
      <c r="N26" s="110"/>
      <c r="O26" s="110"/>
      <c r="P26" s="106"/>
      <c r="Q26" s="110">
        <f t="shared" si="40"/>
        <v>1278.57</v>
      </c>
      <c r="R26" s="110">
        <f t="shared" si="41"/>
        <v>255.714</v>
      </c>
      <c r="S26" s="110">
        <v>1085.71</v>
      </c>
      <c r="T26" s="110"/>
      <c r="U26" s="110">
        <v>250</v>
      </c>
      <c r="V26" s="110">
        <v>125</v>
      </c>
      <c r="W26" s="110"/>
      <c r="X26" s="110"/>
      <c r="Y26" s="110"/>
      <c r="Z26" s="110">
        <f t="shared" si="42"/>
        <v>1460.71</v>
      </c>
      <c r="AA26" s="105">
        <f t="shared" si="43"/>
        <v>292.142</v>
      </c>
      <c r="AB26" s="110">
        <v>1000</v>
      </c>
      <c r="AC26" s="110"/>
      <c r="AD26" s="110">
        <v>250</v>
      </c>
      <c r="AE26" s="110">
        <v>500</v>
      </c>
      <c r="AF26" s="110"/>
      <c r="AG26" s="110"/>
      <c r="AH26" s="105">
        <f t="shared" si="44"/>
        <v>1750</v>
      </c>
      <c r="AI26" s="105">
        <f t="shared" si="45"/>
        <v>350</v>
      </c>
      <c r="AJ26" s="105">
        <v>1000</v>
      </c>
      <c r="AK26" s="105"/>
      <c r="AL26" s="105">
        <v>250</v>
      </c>
      <c r="AM26" s="105"/>
      <c r="AN26" s="111"/>
      <c r="AO26" s="110">
        <f t="shared" si="7"/>
        <v>1250</v>
      </c>
      <c r="AP26" s="105">
        <f t="shared" si="8"/>
        <v>250</v>
      </c>
      <c r="AQ26" s="107">
        <v>1000</v>
      </c>
      <c r="AR26" s="109"/>
      <c r="AS26" s="107">
        <v>250</v>
      </c>
      <c r="AT26" s="105"/>
      <c r="AU26" s="105"/>
      <c r="AV26" s="105">
        <f t="shared" si="9"/>
        <v>1250</v>
      </c>
      <c r="AW26" s="105">
        <f t="shared" si="10"/>
        <v>250</v>
      </c>
      <c r="AX26" s="109">
        <v>1000</v>
      </c>
      <c r="AY26" s="109"/>
      <c r="AZ26" s="109">
        <v>250</v>
      </c>
      <c r="BA26" s="110"/>
      <c r="BB26" s="117"/>
      <c r="BC26" s="105">
        <f t="shared" si="11"/>
        <v>1250</v>
      </c>
      <c r="BD26" s="109">
        <f t="shared" si="12"/>
        <v>250</v>
      </c>
      <c r="BE26" s="106">
        <v>1273.29</v>
      </c>
      <c r="BF26" s="105"/>
      <c r="BG26" s="105">
        <v>250</v>
      </c>
      <c r="BH26" s="105"/>
      <c r="BI26" s="105">
        <v>500</v>
      </c>
      <c r="BJ26" s="117"/>
      <c r="BK26" s="105">
        <f t="shared" si="13"/>
        <v>2023.29</v>
      </c>
      <c r="BL26" s="105">
        <f t="shared" si="14"/>
        <v>404.65800000000002</v>
      </c>
      <c r="BM26" s="105">
        <v>1000</v>
      </c>
      <c r="BN26" s="105"/>
      <c r="BO26" s="105">
        <v>300</v>
      </c>
      <c r="BP26" s="105"/>
      <c r="BQ26" s="105"/>
      <c r="BR26" s="105">
        <f t="shared" si="15"/>
        <v>1300</v>
      </c>
      <c r="BS26" s="105">
        <f t="shared" si="16"/>
        <v>260</v>
      </c>
      <c r="BT26" s="105">
        <v>700</v>
      </c>
      <c r="BU26" s="105"/>
      <c r="BV26" s="105">
        <v>250</v>
      </c>
      <c r="BW26" s="105"/>
      <c r="BX26" s="111"/>
      <c r="BY26" s="105">
        <f t="shared" si="17"/>
        <v>950</v>
      </c>
      <c r="BZ26" s="105">
        <f t="shared" si="18"/>
        <v>190</v>
      </c>
      <c r="CA26" s="105">
        <f>1000+150</f>
        <v>1150</v>
      </c>
      <c r="CB26" s="105"/>
      <c r="CC26" s="105">
        <v>250</v>
      </c>
      <c r="CD26" s="105"/>
      <c r="CE26" s="105">
        <v>150</v>
      </c>
      <c r="CF26" s="105">
        <f t="shared" si="19"/>
        <v>1550</v>
      </c>
      <c r="CG26" s="105">
        <f t="shared" si="20"/>
        <v>310</v>
      </c>
      <c r="CH26" s="105">
        <f>997.84+138.51</f>
        <v>1136.3499999999999</v>
      </c>
      <c r="CI26" s="105"/>
      <c r="CJ26" s="105">
        <v>250</v>
      </c>
      <c r="CK26" s="105">
        <v>1000</v>
      </c>
      <c r="CL26" s="105"/>
      <c r="CM26" s="117"/>
      <c r="CN26" s="105">
        <f t="shared" si="21"/>
        <v>2386.35</v>
      </c>
      <c r="CO26" s="105">
        <f t="shared" si="22"/>
        <v>477.27</v>
      </c>
      <c r="CP26" s="105">
        <f t="shared" si="23"/>
        <v>12040.589999999998</v>
      </c>
      <c r="CQ26" s="105">
        <f t="shared" si="24"/>
        <v>3010</v>
      </c>
      <c r="CR26" s="105">
        <f t="shared" si="25"/>
        <v>2125</v>
      </c>
      <c r="CS26" s="105">
        <f t="shared" si="36"/>
        <v>483.33</v>
      </c>
      <c r="CT26" s="105">
        <f t="shared" si="37"/>
        <v>17658.919999999998</v>
      </c>
      <c r="CU26" s="125">
        <f t="shared" si="46"/>
        <v>1471.5766666666666</v>
      </c>
      <c r="CV26" s="106">
        <f t="shared" si="29"/>
        <v>3531.7839999999997</v>
      </c>
      <c r="CW26" s="105">
        <f t="shared" si="30"/>
        <v>14127.135999999999</v>
      </c>
      <c r="CY26" s="87"/>
    </row>
    <row r="27" spans="1:103" s="88" customFormat="1" ht="22.5" customHeight="1" x14ac:dyDescent="0.25">
      <c r="A27" s="111">
        <v>28</v>
      </c>
      <c r="B27" s="384" t="s">
        <v>444</v>
      </c>
      <c r="C27" s="131" t="s">
        <v>8</v>
      </c>
      <c r="D27" s="110">
        <v>1000</v>
      </c>
      <c r="E27" s="110"/>
      <c r="F27" s="110">
        <v>300</v>
      </c>
      <c r="G27" s="110"/>
      <c r="H27" s="105"/>
      <c r="I27" s="110">
        <f t="shared" si="38"/>
        <v>1300</v>
      </c>
      <c r="J27" s="106">
        <f t="shared" si="39"/>
        <v>260</v>
      </c>
      <c r="K27" s="110">
        <v>1000</v>
      </c>
      <c r="L27" s="110"/>
      <c r="M27" s="110">
        <v>300</v>
      </c>
      <c r="N27" s="110"/>
      <c r="O27" s="110"/>
      <c r="P27" s="106"/>
      <c r="Q27" s="110">
        <f t="shared" si="40"/>
        <v>1300</v>
      </c>
      <c r="R27" s="110">
        <f t="shared" si="41"/>
        <v>260</v>
      </c>
      <c r="S27" s="110">
        <v>1000</v>
      </c>
      <c r="T27" s="110"/>
      <c r="U27" s="110">
        <v>300</v>
      </c>
      <c r="V27" s="110">
        <v>125</v>
      </c>
      <c r="W27" s="110"/>
      <c r="X27" s="110"/>
      <c r="Y27" s="110"/>
      <c r="Z27" s="110">
        <f t="shared" si="42"/>
        <v>1425</v>
      </c>
      <c r="AA27" s="105">
        <f t="shared" si="43"/>
        <v>285</v>
      </c>
      <c r="AB27" s="110">
        <v>1000</v>
      </c>
      <c r="AC27" s="110"/>
      <c r="AD27" s="110">
        <v>300</v>
      </c>
      <c r="AE27" s="110">
        <v>500</v>
      </c>
      <c r="AF27" s="110"/>
      <c r="AG27" s="110"/>
      <c r="AH27" s="105">
        <f t="shared" si="44"/>
        <v>1800</v>
      </c>
      <c r="AI27" s="105">
        <f t="shared" si="45"/>
        <v>360</v>
      </c>
      <c r="AJ27" s="105">
        <v>1000</v>
      </c>
      <c r="AK27" s="105"/>
      <c r="AL27" s="105">
        <v>300</v>
      </c>
      <c r="AM27" s="105"/>
      <c r="AN27" s="111"/>
      <c r="AO27" s="110">
        <f t="shared" si="7"/>
        <v>1300</v>
      </c>
      <c r="AP27" s="105">
        <f t="shared" si="8"/>
        <v>260</v>
      </c>
      <c r="AQ27" s="107">
        <v>1000</v>
      </c>
      <c r="AR27" s="109"/>
      <c r="AS27" s="107">
        <v>300</v>
      </c>
      <c r="AT27" s="105"/>
      <c r="AU27" s="105"/>
      <c r="AV27" s="105">
        <f t="shared" si="9"/>
        <v>1300</v>
      </c>
      <c r="AW27" s="105">
        <f t="shared" si="10"/>
        <v>260</v>
      </c>
      <c r="AX27" s="109">
        <v>1000</v>
      </c>
      <c r="AY27" s="109"/>
      <c r="AZ27" s="109">
        <v>300</v>
      </c>
      <c r="BA27" s="110"/>
      <c r="BB27" s="117"/>
      <c r="BC27" s="105">
        <f t="shared" si="11"/>
        <v>1300</v>
      </c>
      <c r="BD27" s="109">
        <f t="shared" si="12"/>
        <v>260</v>
      </c>
      <c r="BE27" s="106">
        <v>1000</v>
      </c>
      <c r="BF27" s="105"/>
      <c r="BG27" s="105">
        <v>300</v>
      </c>
      <c r="BH27" s="105"/>
      <c r="BI27" s="105">
        <v>500</v>
      </c>
      <c r="BJ27" s="117"/>
      <c r="BK27" s="105">
        <f t="shared" si="13"/>
        <v>1800</v>
      </c>
      <c r="BL27" s="105">
        <f t="shared" si="14"/>
        <v>360</v>
      </c>
      <c r="BM27" s="105">
        <v>1000</v>
      </c>
      <c r="BN27" s="105"/>
      <c r="BO27" s="105">
        <v>350</v>
      </c>
      <c r="BP27" s="105"/>
      <c r="BQ27" s="105"/>
      <c r="BR27" s="105">
        <f t="shared" si="15"/>
        <v>1350</v>
      </c>
      <c r="BS27" s="105">
        <f t="shared" si="16"/>
        <v>270</v>
      </c>
      <c r="BT27" s="105">
        <v>850</v>
      </c>
      <c r="BU27" s="105"/>
      <c r="BV27" s="105">
        <v>350</v>
      </c>
      <c r="BW27" s="105"/>
      <c r="BX27" s="111">
        <v>150</v>
      </c>
      <c r="BY27" s="105">
        <f t="shared" si="17"/>
        <v>1350</v>
      </c>
      <c r="BZ27" s="105">
        <f t="shared" si="18"/>
        <v>270</v>
      </c>
      <c r="CA27" s="105">
        <v>609.52</v>
      </c>
      <c r="CB27" s="105"/>
      <c r="CC27" s="105">
        <v>300</v>
      </c>
      <c r="CD27" s="105"/>
      <c r="CE27" s="105">
        <v>390.48</v>
      </c>
      <c r="CF27" s="105">
        <f t="shared" si="19"/>
        <v>1300</v>
      </c>
      <c r="CG27" s="105">
        <f t="shared" si="20"/>
        <v>260</v>
      </c>
      <c r="CH27" s="105">
        <v>1000</v>
      </c>
      <c r="CI27" s="105"/>
      <c r="CJ27" s="105">
        <v>300</v>
      </c>
      <c r="CK27" s="105">
        <v>1000</v>
      </c>
      <c r="CL27" s="105"/>
      <c r="CM27" s="117"/>
      <c r="CN27" s="105">
        <f t="shared" si="21"/>
        <v>2300</v>
      </c>
      <c r="CO27" s="105">
        <f t="shared" si="22"/>
        <v>460</v>
      </c>
      <c r="CP27" s="105">
        <f t="shared" si="23"/>
        <v>11459.52</v>
      </c>
      <c r="CQ27" s="105">
        <f t="shared" si="24"/>
        <v>3700</v>
      </c>
      <c r="CR27" s="105">
        <f t="shared" si="25"/>
        <v>2125</v>
      </c>
      <c r="CS27" s="105">
        <f t="shared" si="36"/>
        <v>540.48</v>
      </c>
      <c r="CT27" s="105">
        <f t="shared" si="37"/>
        <v>17825</v>
      </c>
      <c r="CU27" s="125">
        <f t="shared" si="46"/>
        <v>1485.4166666666667</v>
      </c>
      <c r="CV27" s="106">
        <f t="shared" si="29"/>
        <v>3565</v>
      </c>
      <c r="CW27" s="105">
        <f t="shared" si="30"/>
        <v>14260</v>
      </c>
      <c r="CY27" s="87"/>
    </row>
    <row r="28" spans="1:103" s="88" customFormat="1" ht="24" customHeight="1" x14ac:dyDescent="0.25">
      <c r="A28" s="111">
        <v>29</v>
      </c>
      <c r="B28" s="384" t="s">
        <v>443</v>
      </c>
      <c r="C28" s="117" t="s">
        <v>9</v>
      </c>
      <c r="D28" s="110">
        <v>900</v>
      </c>
      <c r="E28" s="110"/>
      <c r="F28" s="110">
        <v>250</v>
      </c>
      <c r="G28" s="110"/>
      <c r="H28" s="105"/>
      <c r="I28" s="110">
        <f t="shared" si="38"/>
        <v>1150</v>
      </c>
      <c r="J28" s="106">
        <f t="shared" si="39"/>
        <v>230</v>
      </c>
      <c r="K28" s="110">
        <v>900</v>
      </c>
      <c r="L28" s="110"/>
      <c r="M28" s="110">
        <v>250</v>
      </c>
      <c r="N28" s="110"/>
      <c r="O28" s="110"/>
      <c r="P28" s="106"/>
      <c r="Q28" s="110">
        <f t="shared" si="40"/>
        <v>1150</v>
      </c>
      <c r="R28" s="110">
        <f t="shared" si="41"/>
        <v>230</v>
      </c>
      <c r="S28" s="110">
        <v>900</v>
      </c>
      <c r="T28" s="110"/>
      <c r="U28" s="110">
        <v>250</v>
      </c>
      <c r="V28" s="110">
        <v>125</v>
      </c>
      <c r="W28" s="110"/>
      <c r="X28" s="110"/>
      <c r="Y28" s="110"/>
      <c r="Z28" s="110">
        <f t="shared" si="42"/>
        <v>1275</v>
      </c>
      <c r="AA28" s="105">
        <f t="shared" si="43"/>
        <v>255</v>
      </c>
      <c r="AB28" s="110">
        <v>900</v>
      </c>
      <c r="AC28" s="110"/>
      <c r="AD28" s="110">
        <v>250</v>
      </c>
      <c r="AE28" s="110">
        <v>500</v>
      </c>
      <c r="AF28" s="110"/>
      <c r="AG28" s="110"/>
      <c r="AH28" s="105">
        <f t="shared" si="44"/>
        <v>1650</v>
      </c>
      <c r="AI28" s="105">
        <f t="shared" si="45"/>
        <v>330</v>
      </c>
      <c r="AJ28" s="105">
        <v>900</v>
      </c>
      <c r="AK28" s="105"/>
      <c r="AL28" s="105">
        <v>250</v>
      </c>
      <c r="AM28" s="105"/>
      <c r="AN28" s="111"/>
      <c r="AO28" s="110">
        <f t="shared" si="7"/>
        <v>1150</v>
      </c>
      <c r="AP28" s="105">
        <f t="shared" si="8"/>
        <v>230</v>
      </c>
      <c r="AQ28" s="107">
        <v>777.27</v>
      </c>
      <c r="AR28" s="109"/>
      <c r="AS28" s="107">
        <v>250</v>
      </c>
      <c r="AT28" s="105"/>
      <c r="AU28" s="105">
        <v>122.72</v>
      </c>
      <c r="AV28" s="105">
        <f t="shared" si="9"/>
        <v>1149.99</v>
      </c>
      <c r="AW28" s="105">
        <f t="shared" si="10"/>
        <v>229.99800000000002</v>
      </c>
      <c r="AX28" s="109">
        <v>900</v>
      </c>
      <c r="AY28" s="109"/>
      <c r="AZ28" s="109">
        <v>250</v>
      </c>
      <c r="BA28" s="110"/>
      <c r="BB28" s="117"/>
      <c r="BC28" s="105">
        <f t="shared" si="11"/>
        <v>1150</v>
      </c>
      <c r="BD28" s="109">
        <f t="shared" si="12"/>
        <v>230</v>
      </c>
      <c r="BE28" s="106">
        <v>900</v>
      </c>
      <c r="BF28" s="105"/>
      <c r="BG28" s="105">
        <v>250</v>
      </c>
      <c r="BH28" s="105"/>
      <c r="BI28" s="105">
        <v>500</v>
      </c>
      <c r="BJ28" s="117"/>
      <c r="BK28" s="105">
        <f t="shared" si="13"/>
        <v>1650</v>
      </c>
      <c r="BL28" s="105">
        <f t="shared" si="14"/>
        <v>330</v>
      </c>
      <c r="BM28" s="105">
        <v>900</v>
      </c>
      <c r="BN28" s="105"/>
      <c r="BO28" s="105">
        <v>300</v>
      </c>
      <c r="BP28" s="105"/>
      <c r="BQ28" s="105"/>
      <c r="BR28" s="105">
        <f t="shared" si="15"/>
        <v>1200</v>
      </c>
      <c r="BS28" s="105">
        <f t="shared" si="16"/>
        <v>240</v>
      </c>
      <c r="BT28" s="105">
        <v>900</v>
      </c>
      <c r="BU28" s="105"/>
      <c r="BV28" s="105">
        <v>250</v>
      </c>
      <c r="BW28" s="105"/>
      <c r="BX28" s="111"/>
      <c r="BY28" s="105">
        <f t="shared" si="17"/>
        <v>1150</v>
      </c>
      <c r="BZ28" s="105">
        <f t="shared" si="18"/>
        <v>230</v>
      </c>
      <c r="CA28" s="105">
        <v>900</v>
      </c>
      <c r="CB28" s="105"/>
      <c r="CC28" s="105">
        <v>250</v>
      </c>
      <c r="CD28" s="105"/>
      <c r="CE28" s="105"/>
      <c r="CF28" s="105">
        <f t="shared" si="19"/>
        <v>1150</v>
      </c>
      <c r="CG28" s="105">
        <f t="shared" si="20"/>
        <v>230</v>
      </c>
      <c r="CH28" s="105">
        <v>695.45</v>
      </c>
      <c r="CI28" s="105"/>
      <c r="CJ28" s="105"/>
      <c r="CK28" s="105">
        <v>900</v>
      </c>
      <c r="CL28" s="105"/>
      <c r="CM28" s="117">
        <v>204.54</v>
      </c>
      <c r="CN28" s="105">
        <f t="shared" si="21"/>
        <v>1799.99</v>
      </c>
      <c r="CO28" s="105">
        <f t="shared" si="22"/>
        <v>359.99800000000005</v>
      </c>
      <c r="CP28" s="105">
        <f t="shared" si="23"/>
        <v>10472.719999999999</v>
      </c>
      <c r="CQ28" s="105">
        <f t="shared" si="24"/>
        <v>2800</v>
      </c>
      <c r="CR28" s="105">
        <f t="shared" si="25"/>
        <v>2025</v>
      </c>
      <c r="CS28" s="105">
        <f t="shared" si="36"/>
        <v>327.26</v>
      </c>
      <c r="CT28" s="105">
        <f t="shared" si="37"/>
        <v>15624.98</v>
      </c>
      <c r="CU28" s="125">
        <f t="shared" si="46"/>
        <v>1302.0816666666667</v>
      </c>
      <c r="CV28" s="106">
        <f t="shared" si="29"/>
        <v>3124.9960000000001</v>
      </c>
      <c r="CW28" s="105">
        <f t="shared" si="30"/>
        <v>12499.984</v>
      </c>
      <c r="CY28" s="87"/>
    </row>
    <row r="29" spans="1:103" s="88" customFormat="1" ht="18.95" customHeight="1" x14ac:dyDescent="0.25">
      <c r="A29" s="111">
        <v>30</v>
      </c>
      <c r="B29" s="384" t="s">
        <v>442</v>
      </c>
      <c r="C29" s="117" t="s">
        <v>9</v>
      </c>
      <c r="D29" s="110">
        <v>900</v>
      </c>
      <c r="E29" s="110"/>
      <c r="F29" s="110">
        <v>250</v>
      </c>
      <c r="G29" s="110"/>
      <c r="H29" s="105"/>
      <c r="I29" s="110">
        <f t="shared" si="38"/>
        <v>1150</v>
      </c>
      <c r="J29" s="106">
        <f t="shared" si="39"/>
        <v>230</v>
      </c>
      <c r="K29" s="110">
        <v>900</v>
      </c>
      <c r="L29" s="110"/>
      <c r="M29" s="110">
        <v>210</v>
      </c>
      <c r="N29" s="110"/>
      <c r="O29" s="110"/>
      <c r="P29" s="106"/>
      <c r="Q29" s="110">
        <f t="shared" si="40"/>
        <v>1110</v>
      </c>
      <c r="R29" s="110">
        <f t="shared" si="41"/>
        <v>222</v>
      </c>
      <c r="S29" s="110">
        <v>685.71</v>
      </c>
      <c r="T29" s="110"/>
      <c r="U29" s="110">
        <v>250</v>
      </c>
      <c r="V29" s="110">
        <v>125</v>
      </c>
      <c r="W29" s="110"/>
      <c r="X29" s="110"/>
      <c r="Y29" s="110">
        <v>214.28</v>
      </c>
      <c r="Z29" s="110">
        <f t="shared" si="42"/>
        <v>1274.99</v>
      </c>
      <c r="AA29" s="105">
        <f t="shared" si="43"/>
        <v>254.99800000000002</v>
      </c>
      <c r="AB29" s="110">
        <v>900</v>
      </c>
      <c r="AC29" s="110"/>
      <c r="AD29" s="110">
        <v>250</v>
      </c>
      <c r="AE29" s="110">
        <v>500</v>
      </c>
      <c r="AF29" s="110"/>
      <c r="AG29" s="110"/>
      <c r="AH29" s="105">
        <f t="shared" si="44"/>
        <v>1650</v>
      </c>
      <c r="AI29" s="105">
        <f t="shared" si="45"/>
        <v>330</v>
      </c>
      <c r="AJ29" s="105">
        <v>900</v>
      </c>
      <c r="AK29" s="105"/>
      <c r="AL29" s="105">
        <v>250</v>
      </c>
      <c r="AM29" s="105"/>
      <c r="AN29" s="111"/>
      <c r="AO29" s="110">
        <f t="shared" si="7"/>
        <v>1150</v>
      </c>
      <c r="AP29" s="105">
        <f t="shared" si="8"/>
        <v>230</v>
      </c>
      <c r="AQ29" s="107">
        <v>900</v>
      </c>
      <c r="AR29" s="109"/>
      <c r="AS29" s="107">
        <v>250</v>
      </c>
      <c r="AT29" s="105"/>
      <c r="AU29" s="105"/>
      <c r="AV29" s="105">
        <f t="shared" si="9"/>
        <v>1150</v>
      </c>
      <c r="AW29" s="105">
        <f t="shared" si="10"/>
        <v>230</v>
      </c>
      <c r="AX29" s="109">
        <v>900</v>
      </c>
      <c r="AY29" s="109"/>
      <c r="AZ29" s="109">
        <v>250</v>
      </c>
      <c r="BA29" s="110"/>
      <c r="BB29" s="117"/>
      <c r="BC29" s="105">
        <f t="shared" si="11"/>
        <v>1150</v>
      </c>
      <c r="BD29" s="109">
        <f t="shared" si="12"/>
        <v>230</v>
      </c>
      <c r="BE29" s="106">
        <v>900</v>
      </c>
      <c r="BF29" s="105"/>
      <c r="BG29" s="105">
        <v>250</v>
      </c>
      <c r="BH29" s="105"/>
      <c r="BI29" s="105">
        <v>500</v>
      </c>
      <c r="BJ29" s="117"/>
      <c r="BK29" s="105">
        <f t="shared" si="13"/>
        <v>1650</v>
      </c>
      <c r="BL29" s="105">
        <f t="shared" si="14"/>
        <v>330</v>
      </c>
      <c r="BM29" s="105">
        <v>900</v>
      </c>
      <c r="BN29" s="105"/>
      <c r="BO29" s="105">
        <v>250</v>
      </c>
      <c r="BP29" s="105"/>
      <c r="BQ29" s="105"/>
      <c r="BR29" s="105">
        <f t="shared" si="15"/>
        <v>1150</v>
      </c>
      <c r="BS29" s="105">
        <f t="shared" si="16"/>
        <v>230</v>
      </c>
      <c r="BT29" s="105">
        <v>900</v>
      </c>
      <c r="BU29" s="105"/>
      <c r="BV29" s="105">
        <v>200</v>
      </c>
      <c r="BW29" s="105"/>
      <c r="BX29" s="111"/>
      <c r="BY29" s="105">
        <f t="shared" si="17"/>
        <v>1100</v>
      </c>
      <c r="BZ29" s="105">
        <f t="shared" si="18"/>
        <v>220</v>
      </c>
      <c r="CA29" s="105">
        <v>900</v>
      </c>
      <c r="CB29" s="105"/>
      <c r="CC29" s="105">
        <v>250</v>
      </c>
      <c r="CD29" s="105"/>
      <c r="CE29" s="105"/>
      <c r="CF29" s="105">
        <f t="shared" si="19"/>
        <v>1150</v>
      </c>
      <c r="CG29" s="105">
        <f t="shared" si="20"/>
        <v>230</v>
      </c>
      <c r="CH29" s="105">
        <v>900</v>
      </c>
      <c r="CI29" s="105"/>
      <c r="CJ29" s="105">
        <v>250</v>
      </c>
      <c r="CK29" s="105">
        <v>900</v>
      </c>
      <c r="CL29" s="105"/>
      <c r="CM29" s="117"/>
      <c r="CN29" s="105">
        <f t="shared" si="21"/>
        <v>2050</v>
      </c>
      <c r="CO29" s="105">
        <f t="shared" si="22"/>
        <v>410</v>
      </c>
      <c r="CP29" s="105">
        <f t="shared" si="23"/>
        <v>10585.71</v>
      </c>
      <c r="CQ29" s="105">
        <f t="shared" si="24"/>
        <v>2910</v>
      </c>
      <c r="CR29" s="105">
        <f t="shared" si="25"/>
        <v>2025</v>
      </c>
      <c r="CS29" s="105">
        <f t="shared" si="36"/>
        <v>214.28</v>
      </c>
      <c r="CT29" s="105">
        <f t="shared" si="37"/>
        <v>15734.99</v>
      </c>
      <c r="CU29" s="125">
        <f t="shared" si="46"/>
        <v>1311.2491666666667</v>
      </c>
      <c r="CV29" s="106">
        <f t="shared" si="29"/>
        <v>3146.998</v>
      </c>
      <c r="CW29" s="105">
        <f t="shared" si="30"/>
        <v>12587.992</v>
      </c>
      <c r="CY29" s="87"/>
    </row>
    <row r="30" spans="1:103" s="88" customFormat="1" ht="18.95" customHeight="1" x14ac:dyDescent="0.25">
      <c r="A30" s="111">
        <v>31</v>
      </c>
      <c r="B30" s="384" t="s">
        <v>441</v>
      </c>
      <c r="C30" s="117" t="s">
        <v>10</v>
      </c>
      <c r="D30" s="110">
        <v>800</v>
      </c>
      <c r="E30" s="110"/>
      <c r="F30" s="110">
        <v>100</v>
      </c>
      <c r="G30" s="110"/>
      <c r="H30" s="105"/>
      <c r="I30" s="110">
        <f t="shared" si="38"/>
        <v>900</v>
      </c>
      <c r="J30" s="106">
        <f t="shared" si="39"/>
        <v>180</v>
      </c>
      <c r="K30" s="110">
        <v>800</v>
      </c>
      <c r="L30" s="110"/>
      <c r="M30" s="110">
        <v>100</v>
      </c>
      <c r="N30" s="110"/>
      <c r="O30" s="110"/>
      <c r="P30" s="106"/>
      <c r="Q30" s="110">
        <f t="shared" si="40"/>
        <v>900</v>
      </c>
      <c r="R30" s="110">
        <f t="shared" si="41"/>
        <v>180</v>
      </c>
      <c r="S30" s="110">
        <v>800</v>
      </c>
      <c r="T30" s="110"/>
      <c r="U30" s="110">
        <v>100</v>
      </c>
      <c r="V30" s="110">
        <v>125</v>
      </c>
      <c r="W30" s="110"/>
      <c r="X30" s="110"/>
      <c r="Y30" s="110"/>
      <c r="Z30" s="110">
        <f t="shared" si="42"/>
        <v>1025</v>
      </c>
      <c r="AA30" s="105">
        <f t="shared" si="43"/>
        <v>205</v>
      </c>
      <c r="AB30" s="110">
        <v>800</v>
      </c>
      <c r="AC30" s="110"/>
      <c r="AD30" s="110">
        <v>100</v>
      </c>
      <c r="AE30" s="110">
        <v>500</v>
      </c>
      <c r="AF30" s="110"/>
      <c r="AG30" s="110"/>
      <c r="AH30" s="105">
        <f t="shared" si="44"/>
        <v>1400</v>
      </c>
      <c r="AI30" s="105">
        <f t="shared" si="45"/>
        <v>280</v>
      </c>
      <c r="AJ30" s="105">
        <v>800</v>
      </c>
      <c r="AK30" s="105"/>
      <c r="AL30" s="105">
        <v>100</v>
      </c>
      <c r="AM30" s="105"/>
      <c r="AN30" s="111"/>
      <c r="AO30" s="110">
        <f t="shared" si="7"/>
        <v>900</v>
      </c>
      <c r="AP30" s="105">
        <f t="shared" si="8"/>
        <v>180</v>
      </c>
      <c r="AQ30" s="107">
        <v>290.91000000000003</v>
      </c>
      <c r="AR30" s="109"/>
      <c r="AS30" s="107">
        <v>100</v>
      </c>
      <c r="AT30" s="105"/>
      <c r="AU30" s="105">
        <v>363.63</v>
      </c>
      <c r="AV30" s="105">
        <f t="shared" si="9"/>
        <v>754.54</v>
      </c>
      <c r="AW30" s="105">
        <f t="shared" si="10"/>
        <v>150.90799999999999</v>
      </c>
      <c r="AX30" s="109">
        <v>761.9</v>
      </c>
      <c r="AY30" s="109"/>
      <c r="AZ30" s="109">
        <v>100</v>
      </c>
      <c r="BA30" s="110"/>
      <c r="BB30" s="117">
        <v>183.54</v>
      </c>
      <c r="BC30" s="105">
        <f t="shared" si="11"/>
        <v>1045.44</v>
      </c>
      <c r="BD30" s="109">
        <f t="shared" si="12"/>
        <v>209.08800000000002</v>
      </c>
      <c r="BE30" s="106">
        <v>800</v>
      </c>
      <c r="BF30" s="105"/>
      <c r="BG30" s="105">
        <v>100</v>
      </c>
      <c r="BH30" s="105"/>
      <c r="BI30" s="105">
        <v>500</v>
      </c>
      <c r="BJ30" s="117"/>
      <c r="BK30" s="105">
        <f t="shared" si="13"/>
        <v>1400</v>
      </c>
      <c r="BL30" s="105">
        <f t="shared" si="14"/>
        <v>280</v>
      </c>
      <c r="BM30" s="105">
        <v>800</v>
      </c>
      <c r="BN30" s="105"/>
      <c r="BO30" s="105">
        <v>100</v>
      </c>
      <c r="BP30" s="105"/>
      <c r="BQ30" s="105"/>
      <c r="BR30" s="105">
        <f t="shared" si="15"/>
        <v>900</v>
      </c>
      <c r="BS30" s="105">
        <f t="shared" si="16"/>
        <v>180</v>
      </c>
      <c r="BT30" s="105">
        <v>800</v>
      </c>
      <c r="BU30" s="105"/>
      <c r="BV30" s="105">
        <v>100</v>
      </c>
      <c r="BW30" s="105"/>
      <c r="BX30" s="111"/>
      <c r="BY30" s="105">
        <f t="shared" si="17"/>
        <v>900</v>
      </c>
      <c r="BZ30" s="105">
        <f t="shared" si="18"/>
        <v>180</v>
      </c>
      <c r="CA30" s="105">
        <v>800</v>
      </c>
      <c r="CB30" s="105"/>
      <c r="CC30" s="105">
        <v>100</v>
      </c>
      <c r="CD30" s="105"/>
      <c r="CE30" s="105"/>
      <c r="CF30" s="105">
        <f t="shared" si="19"/>
        <v>900</v>
      </c>
      <c r="CG30" s="105">
        <f t="shared" si="20"/>
        <v>180</v>
      </c>
      <c r="CH30" s="105">
        <v>800</v>
      </c>
      <c r="CI30" s="105"/>
      <c r="CJ30" s="105">
        <v>100</v>
      </c>
      <c r="CK30" s="105">
        <v>800</v>
      </c>
      <c r="CL30" s="105"/>
      <c r="CM30" s="117"/>
      <c r="CN30" s="105">
        <f t="shared" si="21"/>
        <v>1700</v>
      </c>
      <c r="CO30" s="105">
        <f t="shared" si="22"/>
        <v>340</v>
      </c>
      <c r="CP30" s="105">
        <f t="shared" si="23"/>
        <v>9052.81</v>
      </c>
      <c r="CQ30" s="105">
        <f t="shared" si="24"/>
        <v>1200</v>
      </c>
      <c r="CR30" s="105">
        <f t="shared" si="25"/>
        <v>1925</v>
      </c>
      <c r="CS30" s="105">
        <f t="shared" si="36"/>
        <v>547.16999999999996</v>
      </c>
      <c r="CT30" s="105">
        <f t="shared" si="37"/>
        <v>12724.98</v>
      </c>
      <c r="CU30" s="125">
        <f t="shared" si="46"/>
        <v>1060.415</v>
      </c>
      <c r="CV30" s="106">
        <f t="shared" si="29"/>
        <v>2544.9960000000001</v>
      </c>
      <c r="CW30" s="105">
        <f t="shared" si="30"/>
        <v>10179.984</v>
      </c>
      <c r="CY30" s="87"/>
    </row>
    <row r="31" spans="1:103" s="88" customFormat="1" ht="18.95" customHeight="1" x14ac:dyDescent="0.25">
      <c r="A31" s="111">
        <v>32</v>
      </c>
      <c r="B31" s="384" t="s">
        <v>440</v>
      </c>
      <c r="C31" s="117" t="s">
        <v>10</v>
      </c>
      <c r="D31" s="110">
        <v>800</v>
      </c>
      <c r="E31" s="110"/>
      <c r="F31" s="110"/>
      <c r="G31" s="110"/>
      <c r="H31" s="105"/>
      <c r="I31" s="110">
        <f t="shared" si="38"/>
        <v>800</v>
      </c>
      <c r="J31" s="106">
        <f t="shared" si="39"/>
        <v>160</v>
      </c>
      <c r="K31" s="110">
        <v>800</v>
      </c>
      <c r="L31" s="110"/>
      <c r="M31" s="110"/>
      <c r="N31" s="110"/>
      <c r="O31" s="110"/>
      <c r="P31" s="106"/>
      <c r="Q31" s="110">
        <f t="shared" si="40"/>
        <v>800</v>
      </c>
      <c r="R31" s="110">
        <f t="shared" si="41"/>
        <v>160</v>
      </c>
      <c r="S31" s="110">
        <v>800</v>
      </c>
      <c r="T31" s="110"/>
      <c r="U31" s="110"/>
      <c r="V31" s="110">
        <v>125</v>
      </c>
      <c r="W31" s="110"/>
      <c r="X31" s="110"/>
      <c r="Y31" s="110"/>
      <c r="Z31" s="110">
        <f t="shared" si="42"/>
        <v>925</v>
      </c>
      <c r="AA31" s="105">
        <f t="shared" si="43"/>
        <v>185</v>
      </c>
      <c r="AB31" s="110">
        <v>800</v>
      </c>
      <c r="AC31" s="110"/>
      <c r="AD31" s="110"/>
      <c r="AE31" s="110">
        <v>500</v>
      </c>
      <c r="AF31" s="110"/>
      <c r="AG31" s="110"/>
      <c r="AH31" s="105">
        <f t="shared" si="44"/>
        <v>1300</v>
      </c>
      <c r="AI31" s="105">
        <f t="shared" si="45"/>
        <v>260</v>
      </c>
      <c r="AJ31" s="105">
        <v>800</v>
      </c>
      <c r="AK31" s="105"/>
      <c r="AL31" s="105"/>
      <c r="AM31" s="105"/>
      <c r="AN31" s="111"/>
      <c r="AO31" s="110">
        <f t="shared" si="7"/>
        <v>800</v>
      </c>
      <c r="AP31" s="105">
        <f t="shared" si="8"/>
        <v>160</v>
      </c>
      <c r="AQ31" s="107">
        <v>800</v>
      </c>
      <c r="AR31" s="109"/>
      <c r="AS31" s="107"/>
      <c r="AT31" s="105"/>
      <c r="AU31" s="105"/>
      <c r="AV31" s="105">
        <f t="shared" si="9"/>
        <v>800</v>
      </c>
      <c r="AW31" s="105">
        <f t="shared" si="10"/>
        <v>160</v>
      </c>
      <c r="AX31" s="109">
        <v>609.52</v>
      </c>
      <c r="AY31" s="109"/>
      <c r="AZ31" s="109"/>
      <c r="BA31" s="110"/>
      <c r="BB31" s="117">
        <v>190.47</v>
      </c>
      <c r="BC31" s="105">
        <f t="shared" si="11"/>
        <v>799.99</v>
      </c>
      <c r="BD31" s="109">
        <f t="shared" si="12"/>
        <v>159.99800000000002</v>
      </c>
      <c r="BE31" s="106">
        <v>800</v>
      </c>
      <c r="BF31" s="105"/>
      <c r="BG31" s="105"/>
      <c r="BH31" s="105"/>
      <c r="BI31" s="105">
        <v>500</v>
      </c>
      <c r="BJ31" s="117"/>
      <c r="BK31" s="105">
        <f t="shared" si="13"/>
        <v>1300</v>
      </c>
      <c r="BL31" s="105">
        <f t="shared" si="14"/>
        <v>260</v>
      </c>
      <c r="BM31" s="105">
        <v>800</v>
      </c>
      <c r="BN31" s="105"/>
      <c r="BO31" s="105"/>
      <c r="BP31" s="105"/>
      <c r="BQ31" s="105"/>
      <c r="BR31" s="105">
        <f t="shared" si="15"/>
        <v>800</v>
      </c>
      <c r="BS31" s="105">
        <f t="shared" si="16"/>
        <v>160</v>
      </c>
      <c r="BT31" s="105">
        <v>800</v>
      </c>
      <c r="BU31" s="105"/>
      <c r="BV31" s="105"/>
      <c r="BW31" s="105"/>
      <c r="BX31" s="111"/>
      <c r="BY31" s="105">
        <f t="shared" si="17"/>
        <v>800</v>
      </c>
      <c r="BZ31" s="105">
        <f t="shared" si="18"/>
        <v>160</v>
      </c>
      <c r="CA31" s="105">
        <v>800</v>
      </c>
      <c r="CB31" s="105"/>
      <c r="CC31" s="105"/>
      <c r="CD31" s="105"/>
      <c r="CE31" s="105"/>
      <c r="CF31" s="105">
        <f t="shared" si="19"/>
        <v>800</v>
      </c>
      <c r="CG31" s="105">
        <f t="shared" si="20"/>
        <v>160</v>
      </c>
      <c r="CH31" s="105">
        <v>800</v>
      </c>
      <c r="CI31" s="105"/>
      <c r="CJ31" s="105"/>
      <c r="CK31" s="105">
        <v>800</v>
      </c>
      <c r="CL31" s="105"/>
      <c r="CM31" s="117"/>
      <c r="CN31" s="105">
        <f t="shared" si="21"/>
        <v>1600</v>
      </c>
      <c r="CO31" s="105">
        <f t="shared" si="22"/>
        <v>320</v>
      </c>
      <c r="CP31" s="105">
        <f t="shared" si="23"/>
        <v>9409.52</v>
      </c>
      <c r="CQ31" s="105">
        <f t="shared" si="24"/>
        <v>0</v>
      </c>
      <c r="CR31" s="105">
        <f t="shared" si="25"/>
        <v>1925</v>
      </c>
      <c r="CS31" s="105">
        <f t="shared" si="36"/>
        <v>190.47</v>
      </c>
      <c r="CT31" s="105">
        <f t="shared" si="37"/>
        <v>11524.99</v>
      </c>
      <c r="CU31" s="125">
        <f t="shared" si="46"/>
        <v>960.41583333333335</v>
      </c>
      <c r="CV31" s="106">
        <f t="shared" si="29"/>
        <v>2304.998</v>
      </c>
      <c r="CW31" s="105">
        <f t="shared" si="30"/>
        <v>9219.9920000000002</v>
      </c>
      <c r="CY31" s="87"/>
    </row>
    <row r="32" spans="1:103" s="88" customFormat="1" ht="18.95" customHeight="1" x14ac:dyDescent="0.25">
      <c r="A32" s="111">
        <v>33</v>
      </c>
      <c r="B32" s="384" t="s">
        <v>439</v>
      </c>
      <c r="C32" s="117" t="s">
        <v>10</v>
      </c>
      <c r="D32" s="110">
        <v>800</v>
      </c>
      <c r="E32" s="110"/>
      <c r="F32" s="110">
        <v>240</v>
      </c>
      <c r="G32" s="110"/>
      <c r="H32" s="105"/>
      <c r="I32" s="110">
        <f t="shared" si="38"/>
        <v>1040</v>
      </c>
      <c r="J32" s="106">
        <f t="shared" si="39"/>
        <v>208</v>
      </c>
      <c r="K32" s="110">
        <v>800</v>
      </c>
      <c r="L32" s="110"/>
      <c r="M32" s="110">
        <v>240</v>
      </c>
      <c r="N32" s="110"/>
      <c r="O32" s="110"/>
      <c r="P32" s="106"/>
      <c r="Q32" s="110">
        <f t="shared" si="40"/>
        <v>1040</v>
      </c>
      <c r="R32" s="110">
        <f t="shared" si="41"/>
        <v>208</v>
      </c>
      <c r="S32" s="110">
        <v>800</v>
      </c>
      <c r="T32" s="110"/>
      <c r="U32" s="110">
        <v>240</v>
      </c>
      <c r="V32" s="110">
        <v>125</v>
      </c>
      <c r="W32" s="110"/>
      <c r="X32" s="110"/>
      <c r="Y32" s="110"/>
      <c r="Z32" s="110">
        <f t="shared" si="42"/>
        <v>1165</v>
      </c>
      <c r="AA32" s="105">
        <f t="shared" si="43"/>
        <v>233</v>
      </c>
      <c r="AB32" s="110">
        <v>800</v>
      </c>
      <c r="AC32" s="110"/>
      <c r="AD32" s="110">
        <v>240</v>
      </c>
      <c r="AE32" s="110">
        <v>500</v>
      </c>
      <c r="AF32" s="110"/>
      <c r="AG32" s="110"/>
      <c r="AH32" s="105">
        <f t="shared" si="44"/>
        <v>1540</v>
      </c>
      <c r="AI32" s="105">
        <f t="shared" si="45"/>
        <v>308</v>
      </c>
      <c r="AJ32" s="105">
        <v>800</v>
      </c>
      <c r="AK32" s="105"/>
      <c r="AL32" s="105">
        <v>240</v>
      </c>
      <c r="AM32" s="105"/>
      <c r="AN32" s="111"/>
      <c r="AO32" s="110">
        <f t="shared" si="7"/>
        <v>1040</v>
      </c>
      <c r="AP32" s="105">
        <f t="shared" si="8"/>
        <v>208</v>
      </c>
      <c r="AQ32" s="107">
        <v>800</v>
      </c>
      <c r="AR32" s="109"/>
      <c r="AS32" s="107">
        <v>240</v>
      </c>
      <c r="AT32" s="105"/>
      <c r="AU32" s="105"/>
      <c r="AV32" s="105">
        <f t="shared" si="9"/>
        <v>1040</v>
      </c>
      <c r="AW32" s="105">
        <f t="shared" si="10"/>
        <v>208</v>
      </c>
      <c r="AX32" s="109">
        <v>800</v>
      </c>
      <c r="AY32" s="109"/>
      <c r="AZ32" s="109">
        <v>240</v>
      </c>
      <c r="BA32" s="110"/>
      <c r="BB32" s="117"/>
      <c r="BC32" s="105">
        <f t="shared" si="11"/>
        <v>1040</v>
      </c>
      <c r="BD32" s="109">
        <f t="shared" si="12"/>
        <v>208</v>
      </c>
      <c r="BE32" s="106">
        <v>800</v>
      </c>
      <c r="BF32" s="105"/>
      <c r="BG32" s="105">
        <v>240</v>
      </c>
      <c r="BH32" s="105"/>
      <c r="BI32" s="105">
        <v>500</v>
      </c>
      <c r="BJ32" s="117"/>
      <c r="BK32" s="105">
        <f t="shared" si="13"/>
        <v>1540</v>
      </c>
      <c r="BL32" s="105">
        <f t="shared" si="14"/>
        <v>308</v>
      </c>
      <c r="BM32" s="105">
        <v>800</v>
      </c>
      <c r="BN32" s="105"/>
      <c r="BO32" s="105">
        <v>240</v>
      </c>
      <c r="BP32" s="105"/>
      <c r="BQ32" s="105"/>
      <c r="BR32" s="105">
        <f t="shared" si="15"/>
        <v>1040</v>
      </c>
      <c r="BS32" s="105">
        <f t="shared" si="16"/>
        <v>208</v>
      </c>
      <c r="BT32" s="105">
        <v>800</v>
      </c>
      <c r="BU32" s="105"/>
      <c r="BV32" s="105">
        <v>240</v>
      </c>
      <c r="BW32" s="105"/>
      <c r="BX32" s="111"/>
      <c r="BY32" s="105">
        <f t="shared" si="17"/>
        <v>1040</v>
      </c>
      <c r="BZ32" s="105">
        <f t="shared" si="18"/>
        <v>208</v>
      </c>
      <c r="CA32" s="105">
        <v>800</v>
      </c>
      <c r="CB32" s="105"/>
      <c r="CC32" s="105">
        <v>240</v>
      </c>
      <c r="CD32" s="105"/>
      <c r="CE32" s="105"/>
      <c r="CF32" s="105">
        <f t="shared" si="19"/>
        <v>1040</v>
      </c>
      <c r="CG32" s="105">
        <f t="shared" si="20"/>
        <v>208</v>
      </c>
      <c r="CH32" s="105">
        <v>800</v>
      </c>
      <c r="CI32" s="105"/>
      <c r="CJ32" s="105">
        <v>240</v>
      </c>
      <c r="CK32" s="105">
        <v>800</v>
      </c>
      <c r="CL32" s="105"/>
      <c r="CM32" s="117"/>
      <c r="CN32" s="105">
        <f t="shared" si="21"/>
        <v>1840</v>
      </c>
      <c r="CO32" s="105">
        <f t="shared" si="22"/>
        <v>368</v>
      </c>
      <c r="CP32" s="105">
        <f t="shared" si="23"/>
        <v>9600</v>
      </c>
      <c r="CQ32" s="105">
        <f t="shared" si="24"/>
        <v>2880</v>
      </c>
      <c r="CR32" s="105">
        <f t="shared" si="25"/>
        <v>1925</v>
      </c>
      <c r="CS32" s="105">
        <f t="shared" si="36"/>
        <v>0</v>
      </c>
      <c r="CT32" s="105">
        <f t="shared" si="37"/>
        <v>14405</v>
      </c>
      <c r="CU32" s="125">
        <f t="shared" si="46"/>
        <v>1200.4166666666667</v>
      </c>
      <c r="CV32" s="106">
        <f t="shared" si="29"/>
        <v>2881</v>
      </c>
      <c r="CW32" s="105">
        <f t="shared" si="30"/>
        <v>11524</v>
      </c>
      <c r="CY32" s="87"/>
    </row>
    <row r="33" spans="1:103" s="88" customFormat="1" ht="18.95" customHeight="1" x14ac:dyDescent="0.25">
      <c r="A33" s="111">
        <v>34</v>
      </c>
      <c r="B33" s="384" t="s">
        <v>438</v>
      </c>
      <c r="C33" s="117" t="s">
        <v>10</v>
      </c>
      <c r="D33" s="110">
        <v>800</v>
      </c>
      <c r="E33" s="110"/>
      <c r="F33" s="110">
        <v>100</v>
      </c>
      <c r="G33" s="110"/>
      <c r="H33" s="105"/>
      <c r="I33" s="110">
        <f t="shared" si="38"/>
        <v>900</v>
      </c>
      <c r="J33" s="106">
        <f t="shared" si="39"/>
        <v>180</v>
      </c>
      <c r="K33" s="110">
        <v>800</v>
      </c>
      <c r="L33" s="110"/>
      <c r="M33" s="110">
        <v>100</v>
      </c>
      <c r="N33" s="110"/>
      <c r="O33" s="110"/>
      <c r="P33" s="106"/>
      <c r="Q33" s="110">
        <f t="shared" si="40"/>
        <v>900</v>
      </c>
      <c r="R33" s="110">
        <f t="shared" si="41"/>
        <v>180</v>
      </c>
      <c r="S33" s="110">
        <v>800</v>
      </c>
      <c r="T33" s="110"/>
      <c r="U33" s="110">
        <v>100</v>
      </c>
      <c r="V33" s="110">
        <v>125</v>
      </c>
      <c r="W33" s="110"/>
      <c r="X33" s="110"/>
      <c r="Y33" s="110"/>
      <c r="Z33" s="110">
        <f t="shared" si="42"/>
        <v>1025</v>
      </c>
      <c r="AA33" s="105">
        <f t="shared" si="43"/>
        <v>205</v>
      </c>
      <c r="AB33" s="110">
        <v>800</v>
      </c>
      <c r="AC33" s="110"/>
      <c r="AD33" s="110">
        <v>100</v>
      </c>
      <c r="AE33" s="110">
        <v>500</v>
      </c>
      <c r="AF33" s="110"/>
      <c r="AG33" s="110"/>
      <c r="AH33" s="105">
        <f t="shared" si="44"/>
        <v>1400</v>
      </c>
      <c r="AI33" s="105">
        <f t="shared" si="45"/>
        <v>280</v>
      </c>
      <c r="AJ33" s="105">
        <v>800</v>
      </c>
      <c r="AK33" s="105"/>
      <c r="AL33" s="105">
        <v>100</v>
      </c>
      <c r="AM33" s="105"/>
      <c r="AN33" s="111"/>
      <c r="AO33" s="110">
        <f t="shared" si="7"/>
        <v>900</v>
      </c>
      <c r="AP33" s="105">
        <f t="shared" si="8"/>
        <v>180</v>
      </c>
      <c r="AQ33" s="107">
        <v>800</v>
      </c>
      <c r="AR33" s="109"/>
      <c r="AS33" s="107">
        <v>100</v>
      </c>
      <c r="AT33" s="105"/>
      <c r="AU33" s="105"/>
      <c r="AV33" s="105">
        <f t="shared" si="9"/>
        <v>900</v>
      </c>
      <c r="AW33" s="105">
        <f t="shared" si="10"/>
        <v>180</v>
      </c>
      <c r="AX33" s="109">
        <v>800</v>
      </c>
      <c r="AY33" s="109"/>
      <c r="AZ33" s="109">
        <v>100</v>
      </c>
      <c r="BA33" s="110"/>
      <c r="BB33" s="117"/>
      <c r="BC33" s="105">
        <f t="shared" si="11"/>
        <v>900</v>
      </c>
      <c r="BD33" s="109">
        <f t="shared" si="12"/>
        <v>180</v>
      </c>
      <c r="BE33" s="106">
        <v>800</v>
      </c>
      <c r="BF33" s="105"/>
      <c r="BG33" s="105">
        <v>100</v>
      </c>
      <c r="BH33" s="105"/>
      <c r="BI33" s="105">
        <v>500</v>
      </c>
      <c r="BJ33" s="117"/>
      <c r="BK33" s="105">
        <f t="shared" si="13"/>
        <v>1400</v>
      </c>
      <c r="BL33" s="105">
        <f t="shared" si="14"/>
        <v>280</v>
      </c>
      <c r="BM33" s="105">
        <v>800</v>
      </c>
      <c r="BN33" s="105"/>
      <c r="BO33" s="105">
        <v>100</v>
      </c>
      <c r="BP33" s="105"/>
      <c r="BQ33" s="105"/>
      <c r="BR33" s="105">
        <f t="shared" si="15"/>
        <v>900</v>
      </c>
      <c r="BS33" s="105">
        <f t="shared" si="16"/>
        <v>180</v>
      </c>
      <c r="BT33" s="105">
        <v>800</v>
      </c>
      <c r="BU33" s="105"/>
      <c r="BV33" s="105">
        <v>100</v>
      </c>
      <c r="BW33" s="105"/>
      <c r="BX33" s="111"/>
      <c r="BY33" s="105">
        <f t="shared" si="17"/>
        <v>900</v>
      </c>
      <c r="BZ33" s="105">
        <f t="shared" si="18"/>
        <v>180</v>
      </c>
      <c r="CA33" s="105">
        <v>800</v>
      </c>
      <c r="CB33" s="105"/>
      <c r="CC33" s="105">
        <v>100</v>
      </c>
      <c r="CD33" s="105"/>
      <c r="CE33" s="105"/>
      <c r="CF33" s="105">
        <f t="shared" si="19"/>
        <v>900</v>
      </c>
      <c r="CG33" s="105">
        <f t="shared" si="20"/>
        <v>180</v>
      </c>
      <c r="CH33" s="105">
        <v>800</v>
      </c>
      <c r="CI33" s="105"/>
      <c r="CJ33" s="105">
        <v>100</v>
      </c>
      <c r="CK33" s="105">
        <v>800</v>
      </c>
      <c r="CL33" s="105"/>
      <c r="CM33" s="117"/>
      <c r="CN33" s="105">
        <f t="shared" si="21"/>
        <v>1700</v>
      </c>
      <c r="CO33" s="105">
        <f t="shared" si="22"/>
        <v>340</v>
      </c>
      <c r="CP33" s="105">
        <f t="shared" si="23"/>
        <v>9600</v>
      </c>
      <c r="CQ33" s="105">
        <f t="shared" si="24"/>
        <v>1200</v>
      </c>
      <c r="CR33" s="105">
        <f t="shared" si="25"/>
        <v>1925</v>
      </c>
      <c r="CS33" s="105">
        <f t="shared" si="36"/>
        <v>0</v>
      </c>
      <c r="CT33" s="105">
        <f t="shared" si="37"/>
        <v>12725</v>
      </c>
      <c r="CU33" s="125">
        <f t="shared" si="46"/>
        <v>1060.4166666666667</v>
      </c>
      <c r="CV33" s="106">
        <f t="shared" si="29"/>
        <v>2545</v>
      </c>
      <c r="CW33" s="105">
        <f t="shared" si="30"/>
        <v>10180</v>
      </c>
      <c r="CY33" s="87"/>
    </row>
    <row r="34" spans="1:103" s="88" customFormat="1" ht="18.95" customHeight="1" x14ac:dyDescent="0.25">
      <c r="A34" s="111">
        <v>35</v>
      </c>
      <c r="B34" s="384" t="s">
        <v>437</v>
      </c>
      <c r="C34" s="117" t="s">
        <v>10</v>
      </c>
      <c r="D34" s="110">
        <v>800</v>
      </c>
      <c r="E34" s="110"/>
      <c r="F34" s="110"/>
      <c r="G34" s="110"/>
      <c r="H34" s="105"/>
      <c r="I34" s="110">
        <f t="shared" si="38"/>
        <v>800</v>
      </c>
      <c r="J34" s="106">
        <f t="shared" si="39"/>
        <v>160</v>
      </c>
      <c r="K34" s="110">
        <v>800</v>
      </c>
      <c r="L34" s="110"/>
      <c r="M34" s="110"/>
      <c r="N34" s="110"/>
      <c r="O34" s="110"/>
      <c r="P34" s="106"/>
      <c r="Q34" s="110">
        <f t="shared" si="40"/>
        <v>800</v>
      </c>
      <c r="R34" s="110">
        <f t="shared" si="41"/>
        <v>160</v>
      </c>
      <c r="S34" s="110">
        <v>800</v>
      </c>
      <c r="T34" s="110"/>
      <c r="U34" s="110"/>
      <c r="V34" s="110">
        <v>125</v>
      </c>
      <c r="W34" s="110"/>
      <c r="X34" s="110"/>
      <c r="Y34" s="110"/>
      <c r="Z34" s="110">
        <f t="shared" si="42"/>
        <v>925</v>
      </c>
      <c r="AA34" s="105">
        <f t="shared" si="43"/>
        <v>185</v>
      </c>
      <c r="AB34" s="110">
        <v>800</v>
      </c>
      <c r="AC34" s="110"/>
      <c r="AD34" s="110"/>
      <c r="AE34" s="110">
        <v>500</v>
      </c>
      <c r="AF34" s="110"/>
      <c r="AG34" s="110"/>
      <c r="AH34" s="105">
        <f t="shared" si="44"/>
        <v>1300</v>
      </c>
      <c r="AI34" s="105">
        <f t="shared" si="45"/>
        <v>260</v>
      </c>
      <c r="AJ34" s="105">
        <v>800</v>
      </c>
      <c r="AK34" s="105"/>
      <c r="AL34" s="105"/>
      <c r="AM34" s="105"/>
      <c r="AN34" s="111"/>
      <c r="AO34" s="110">
        <f t="shared" si="7"/>
        <v>800</v>
      </c>
      <c r="AP34" s="105">
        <f t="shared" si="8"/>
        <v>160</v>
      </c>
      <c r="AQ34" s="107">
        <v>800</v>
      </c>
      <c r="AR34" s="109"/>
      <c r="AS34" s="107"/>
      <c r="AT34" s="105"/>
      <c r="AU34" s="105"/>
      <c r="AV34" s="105">
        <f t="shared" si="9"/>
        <v>800</v>
      </c>
      <c r="AW34" s="105">
        <f t="shared" si="10"/>
        <v>160</v>
      </c>
      <c r="AX34" s="109">
        <v>800</v>
      </c>
      <c r="AY34" s="109"/>
      <c r="AZ34" s="109"/>
      <c r="BA34" s="110"/>
      <c r="BB34" s="117"/>
      <c r="BC34" s="105">
        <f t="shared" si="11"/>
        <v>800</v>
      </c>
      <c r="BD34" s="109">
        <f t="shared" si="12"/>
        <v>160</v>
      </c>
      <c r="BE34" s="106">
        <v>800</v>
      </c>
      <c r="BF34" s="105"/>
      <c r="BG34" s="105"/>
      <c r="BH34" s="105"/>
      <c r="BI34" s="105">
        <v>500</v>
      </c>
      <c r="BJ34" s="117"/>
      <c r="BK34" s="105">
        <f t="shared" si="13"/>
        <v>1300</v>
      </c>
      <c r="BL34" s="105">
        <f t="shared" si="14"/>
        <v>260</v>
      </c>
      <c r="BM34" s="105">
        <v>800</v>
      </c>
      <c r="BN34" s="105"/>
      <c r="BO34" s="105"/>
      <c r="BP34" s="105"/>
      <c r="BQ34" s="105"/>
      <c r="BR34" s="105">
        <f t="shared" si="15"/>
        <v>800</v>
      </c>
      <c r="BS34" s="105">
        <f t="shared" si="16"/>
        <v>160</v>
      </c>
      <c r="BT34" s="105">
        <v>800</v>
      </c>
      <c r="BU34" s="105"/>
      <c r="BV34" s="105"/>
      <c r="BW34" s="105"/>
      <c r="BX34" s="111"/>
      <c r="BY34" s="105">
        <f t="shared" si="17"/>
        <v>800</v>
      </c>
      <c r="BZ34" s="105">
        <f t="shared" si="18"/>
        <v>160</v>
      </c>
      <c r="CA34" s="105">
        <v>800</v>
      </c>
      <c r="CB34" s="105"/>
      <c r="CC34" s="105"/>
      <c r="CD34" s="105"/>
      <c r="CE34" s="105"/>
      <c r="CF34" s="105">
        <f t="shared" si="19"/>
        <v>800</v>
      </c>
      <c r="CG34" s="105">
        <f t="shared" si="20"/>
        <v>160</v>
      </c>
      <c r="CH34" s="105">
        <v>800</v>
      </c>
      <c r="CI34" s="105"/>
      <c r="CJ34" s="105"/>
      <c r="CK34" s="105">
        <v>800</v>
      </c>
      <c r="CL34" s="105"/>
      <c r="CM34" s="117"/>
      <c r="CN34" s="105">
        <f t="shared" si="21"/>
        <v>1600</v>
      </c>
      <c r="CO34" s="105">
        <f t="shared" si="22"/>
        <v>320</v>
      </c>
      <c r="CP34" s="105">
        <f t="shared" si="23"/>
        <v>9600</v>
      </c>
      <c r="CQ34" s="105">
        <f t="shared" si="24"/>
        <v>0</v>
      </c>
      <c r="CR34" s="105">
        <f t="shared" si="25"/>
        <v>1925</v>
      </c>
      <c r="CS34" s="105">
        <f t="shared" si="36"/>
        <v>0</v>
      </c>
      <c r="CT34" s="105">
        <f t="shared" si="37"/>
        <v>11525</v>
      </c>
      <c r="CU34" s="125">
        <f t="shared" si="46"/>
        <v>960.41666666666663</v>
      </c>
      <c r="CV34" s="106">
        <f t="shared" si="29"/>
        <v>2305</v>
      </c>
      <c r="CW34" s="105">
        <f t="shared" si="30"/>
        <v>9220</v>
      </c>
      <c r="CY34" s="87"/>
    </row>
    <row r="35" spans="1:103" s="88" customFormat="1" ht="18.95" customHeight="1" x14ac:dyDescent="0.25">
      <c r="A35" s="111">
        <v>36</v>
      </c>
      <c r="B35" s="384" t="s">
        <v>436</v>
      </c>
      <c r="C35" s="117" t="s">
        <v>10</v>
      </c>
      <c r="D35" s="110">
        <v>800</v>
      </c>
      <c r="E35" s="110"/>
      <c r="F35" s="110"/>
      <c r="G35" s="110"/>
      <c r="H35" s="105"/>
      <c r="I35" s="110">
        <f t="shared" si="38"/>
        <v>800</v>
      </c>
      <c r="J35" s="106">
        <f t="shared" si="39"/>
        <v>160</v>
      </c>
      <c r="K35" s="110">
        <v>609.52</v>
      </c>
      <c r="L35" s="110"/>
      <c r="M35" s="110"/>
      <c r="N35" s="110"/>
      <c r="O35" s="110"/>
      <c r="P35" s="106">
        <v>190.47</v>
      </c>
      <c r="Q35" s="110">
        <f t="shared" si="40"/>
        <v>799.99</v>
      </c>
      <c r="R35" s="110">
        <f t="shared" si="41"/>
        <v>159.99800000000002</v>
      </c>
      <c r="S35" s="110">
        <v>800</v>
      </c>
      <c r="T35" s="110"/>
      <c r="U35" s="110"/>
      <c r="V35" s="110">
        <v>125</v>
      </c>
      <c r="W35" s="110"/>
      <c r="X35" s="110"/>
      <c r="Y35" s="110"/>
      <c r="Z35" s="110">
        <f t="shared" si="42"/>
        <v>925</v>
      </c>
      <c r="AA35" s="105">
        <f t="shared" si="43"/>
        <v>185</v>
      </c>
      <c r="AB35" s="110">
        <v>640</v>
      </c>
      <c r="AC35" s="110"/>
      <c r="AD35" s="110"/>
      <c r="AE35" s="110">
        <v>500</v>
      </c>
      <c r="AF35" s="110"/>
      <c r="AG35" s="110">
        <v>160</v>
      </c>
      <c r="AH35" s="105">
        <f t="shared" si="44"/>
        <v>1300</v>
      </c>
      <c r="AI35" s="105">
        <f t="shared" si="45"/>
        <v>260</v>
      </c>
      <c r="AJ35" s="105">
        <v>800</v>
      </c>
      <c r="AK35" s="105"/>
      <c r="AL35" s="105"/>
      <c r="AM35" s="105"/>
      <c r="AN35" s="111"/>
      <c r="AO35" s="110">
        <f t="shared" si="7"/>
        <v>800</v>
      </c>
      <c r="AP35" s="105">
        <f t="shared" si="8"/>
        <v>160</v>
      </c>
      <c r="AQ35" s="107">
        <v>800</v>
      </c>
      <c r="AR35" s="109"/>
      <c r="AS35" s="107"/>
      <c r="AT35" s="105"/>
      <c r="AU35" s="105"/>
      <c r="AV35" s="105">
        <f t="shared" si="9"/>
        <v>800</v>
      </c>
      <c r="AW35" s="105">
        <f t="shared" si="10"/>
        <v>160</v>
      </c>
      <c r="AX35" s="109">
        <v>800</v>
      </c>
      <c r="AY35" s="109"/>
      <c r="AZ35" s="109"/>
      <c r="BA35" s="110"/>
      <c r="BB35" s="117"/>
      <c r="BC35" s="105">
        <f t="shared" si="11"/>
        <v>800</v>
      </c>
      <c r="BD35" s="109">
        <f t="shared" si="12"/>
        <v>160</v>
      </c>
      <c r="BE35" s="106">
        <v>800</v>
      </c>
      <c r="BF35" s="105"/>
      <c r="BG35" s="105"/>
      <c r="BH35" s="105"/>
      <c r="BI35" s="105">
        <v>500</v>
      </c>
      <c r="BJ35" s="117"/>
      <c r="BK35" s="105">
        <f t="shared" si="13"/>
        <v>1300</v>
      </c>
      <c r="BL35" s="105">
        <f t="shared" si="14"/>
        <v>260</v>
      </c>
      <c r="BM35" s="105">
        <v>654.54999999999995</v>
      </c>
      <c r="BN35" s="105"/>
      <c r="BO35" s="105"/>
      <c r="BP35" s="105"/>
      <c r="BQ35" s="105"/>
      <c r="BR35" s="105">
        <f t="shared" si="15"/>
        <v>654.54999999999995</v>
      </c>
      <c r="BS35" s="105">
        <f t="shared" si="16"/>
        <v>130.91</v>
      </c>
      <c r="BT35" s="105">
        <v>800</v>
      </c>
      <c r="BU35" s="105"/>
      <c r="BV35" s="105"/>
      <c r="BW35" s="105"/>
      <c r="BX35" s="111">
        <v>145.44999999999999</v>
      </c>
      <c r="BY35" s="105">
        <f t="shared" si="17"/>
        <v>945.45</v>
      </c>
      <c r="BZ35" s="105">
        <f t="shared" si="18"/>
        <v>189.09000000000003</v>
      </c>
      <c r="CA35" s="105">
        <v>800</v>
      </c>
      <c r="CB35" s="105"/>
      <c r="CC35" s="105"/>
      <c r="CD35" s="105"/>
      <c r="CE35" s="105"/>
      <c r="CF35" s="105">
        <f t="shared" si="19"/>
        <v>800</v>
      </c>
      <c r="CG35" s="105">
        <f t="shared" si="20"/>
        <v>160</v>
      </c>
      <c r="CH35" s="105">
        <v>800</v>
      </c>
      <c r="CI35" s="105"/>
      <c r="CJ35" s="105"/>
      <c r="CK35" s="105">
        <v>800</v>
      </c>
      <c r="CL35" s="105"/>
      <c r="CM35" s="117"/>
      <c r="CN35" s="105">
        <f t="shared" si="21"/>
        <v>1600</v>
      </c>
      <c r="CO35" s="105">
        <f t="shared" si="22"/>
        <v>320</v>
      </c>
      <c r="CP35" s="105">
        <f t="shared" si="23"/>
        <v>9104.07</v>
      </c>
      <c r="CQ35" s="105">
        <f t="shared" si="24"/>
        <v>0</v>
      </c>
      <c r="CR35" s="105">
        <f t="shared" si="25"/>
        <v>1925</v>
      </c>
      <c r="CS35" s="105">
        <f t="shared" si="36"/>
        <v>495.91999999999996</v>
      </c>
      <c r="CT35" s="105">
        <f t="shared" si="37"/>
        <v>11524.99</v>
      </c>
      <c r="CU35" s="125">
        <f t="shared" si="46"/>
        <v>960.41583333333335</v>
      </c>
      <c r="CV35" s="106">
        <f t="shared" si="29"/>
        <v>2304.998</v>
      </c>
      <c r="CW35" s="105">
        <f t="shared" si="30"/>
        <v>9219.9920000000002</v>
      </c>
      <c r="CY35" s="87"/>
    </row>
    <row r="36" spans="1:103" s="88" customFormat="1" ht="18.95" customHeight="1" x14ac:dyDescent="0.25">
      <c r="A36" s="111">
        <v>37</v>
      </c>
      <c r="B36" s="384" t="s">
        <v>435</v>
      </c>
      <c r="C36" s="117" t="s">
        <v>10</v>
      </c>
      <c r="D36" s="110">
        <v>800</v>
      </c>
      <c r="E36" s="110"/>
      <c r="F36" s="110"/>
      <c r="G36" s="110"/>
      <c r="H36" s="105"/>
      <c r="I36" s="110">
        <f t="shared" si="38"/>
        <v>800</v>
      </c>
      <c r="J36" s="106">
        <f t="shared" si="39"/>
        <v>160</v>
      </c>
      <c r="K36" s="110">
        <v>800</v>
      </c>
      <c r="L36" s="110"/>
      <c r="M36" s="110"/>
      <c r="N36" s="110"/>
      <c r="O36" s="110"/>
      <c r="P36" s="106"/>
      <c r="Q36" s="110">
        <f t="shared" si="40"/>
        <v>800</v>
      </c>
      <c r="R36" s="110">
        <f t="shared" si="41"/>
        <v>160</v>
      </c>
      <c r="S36" s="110">
        <v>800</v>
      </c>
      <c r="T36" s="110"/>
      <c r="U36" s="110"/>
      <c r="V36" s="110">
        <v>125</v>
      </c>
      <c r="W36" s="110"/>
      <c r="X36" s="110"/>
      <c r="Y36" s="110"/>
      <c r="Z36" s="110">
        <f t="shared" si="42"/>
        <v>925</v>
      </c>
      <c r="AA36" s="105">
        <f t="shared" si="43"/>
        <v>185</v>
      </c>
      <c r="AB36" s="110">
        <v>800</v>
      </c>
      <c r="AC36" s="110"/>
      <c r="AD36" s="110"/>
      <c r="AE36" s="110">
        <v>500</v>
      </c>
      <c r="AF36" s="110"/>
      <c r="AG36" s="110"/>
      <c r="AH36" s="105">
        <f t="shared" si="44"/>
        <v>1300</v>
      </c>
      <c r="AI36" s="105">
        <f t="shared" si="45"/>
        <v>260</v>
      </c>
      <c r="AJ36" s="105">
        <v>800</v>
      </c>
      <c r="AK36" s="105"/>
      <c r="AL36" s="105"/>
      <c r="AM36" s="105"/>
      <c r="AN36" s="111"/>
      <c r="AO36" s="110">
        <f t="shared" si="7"/>
        <v>800</v>
      </c>
      <c r="AP36" s="105">
        <f t="shared" si="8"/>
        <v>160</v>
      </c>
      <c r="AQ36" s="107">
        <v>800</v>
      </c>
      <c r="AR36" s="109"/>
      <c r="AS36" s="107"/>
      <c r="AT36" s="105"/>
      <c r="AU36" s="105"/>
      <c r="AV36" s="105">
        <f t="shared" si="9"/>
        <v>800</v>
      </c>
      <c r="AW36" s="105">
        <f t="shared" si="10"/>
        <v>160</v>
      </c>
      <c r="AX36" s="109">
        <v>800</v>
      </c>
      <c r="AY36" s="109"/>
      <c r="AZ36" s="109"/>
      <c r="BA36" s="110"/>
      <c r="BB36" s="117"/>
      <c r="BC36" s="105">
        <f t="shared" si="11"/>
        <v>800</v>
      </c>
      <c r="BD36" s="109">
        <f t="shared" si="12"/>
        <v>160</v>
      </c>
      <c r="BE36" s="106">
        <v>800</v>
      </c>
      <c r="BF36" s="105"/>
      <c r="BG36" s="105"/>
      <c r="BH36" s="105"/>
      <c r="BI36" s="105">
        <v>500</v>
      </c>
      <c r="BJ36" s="117"/>
      <c r="BK36" s="105">
        <f t="shared" si="13"/>
        <v>1300</v>
      </c>
      <c r="BL36" s="105">
        <f t="shared" si="14"/>
        <v>260</v>
      </c>
      <c r="BM36" s="105">
        <v>800</v>
      </c>
      <c r="BN36" s="105"/>
      <c r="BO36" s="105"/>
      <c r="BP36" s="105"/>
      <c r="BQ36" s="105"/>
      <c r="BR36" s="105">
        <f t="shared" si="15"/>
        <v>800</v>
      </c>
      <c r="BS36" s="105">
        <f t="shared" si="16"/>
        <v>160</v>
      </c>
      <c r="BT36" s="105">
        <v>800</v>
      </c>
      <c r="BU36" s="105"/>
      <c r="BV36" s="105"/>
      <c r="BW36" s="105"/>
      <c r="BX36" s="111"/>
      <c r="BY36" s="105">
        <f t="shared" si="17"/>
        <v>800</v>
      </c>
      <c r="BZ36" s="105">
        <f t="shared" si="18"/>
        <v>160</v>
      </c>
      <c r="CA36" s="105">
        <v>800</v>
      </c>
      <c r="CB36" s="105"/>
      <c r="CC36" s="105"/>
      <c r="CD36" s="105"/>
      <c r="CE36" s="105"/>
      <c r="CF36" s="105">
        <f t="shared" si="19"/>
        <v>800</v>
      </c>
      <c r="CG36" s="105">
        <f t="shared" si="20"/>
        <v>160</v>
      </c>
      <c r="CH36" s="105">
        <v>654.54999999999995</v>
      </c>
      <c r="CI36" s="105"/>
      <c r="CJ36" s="105"/>
      <c r="CK36" s="105">
        <v>800</v>
      </c>
      <c r="CL36" s="105"/>
      <c r="CM36" s="117">
        <v>145.44999999999999</v>
      </c>
      <c r="CN36" s="105">
        <f t="shared" si="21"/>
        <v>1600</v>
      </c>
      <c r="CO36" s="105">
        <f t="shared" si="22"/>
        <v>320</v>
      </c>
      <c r="CP36" s="105">
        <f t="shared" si="23"/>
        <v>9454.5499999999993</v>
      </c>
      <c r="CQ36" s="105">
        <f t="shared" si="24"/>
        <v>0</v>
      </c>
      <c r="CR36" s="105">
        <f t="shared" si="25"/>
        <v>1925</v>
      </c>
      <c r="CS36" s="105">
        <f t="shared" si="36"/>
        <v>145.44999999999999</v>
      </c>
      <c r="CT36" s="105">
        <f t="shared" si="37"/>
        <v>11525</v>
      </c>
      <c r="CU36" s="125">
        <f t="shared" si="46"/>
        <v>960.41666666666663</v>
      </c>
      <c r="CV36" s="106">
        <f t="shared" si="29"/>
        <v>2305</v>
      </c>
      <c r="CW36" s="105">
        <f t="shared" si="30"/>
        <v>9220</v>
      </c>
      <c r="CY36" s="87"/>
    </row>
    <row r="37" spans="1:103" s="88" customFormat="1" ht="22.5" customHeight="1" x14ac:dyDescent="0.25">
      <c r="A37" s="111">
        <v>38</v>
      </c>
      <c r="B37" s="384" t="s">
        <v>434</v>
      </c>
      <c r="C37" s="117" t="s">
        <v>10</v>
      </c>
      <c r="D37" s="110">
        <v>800</v>
      </c>
      <c r="E37" s="110"/>
      <c r="F37" s="110"/>
      <c r="G37" s="110"/>
      <c r="H37" s="105"/>
      <c r="I37" s="110">
        <f t="shared" si="38"/>
        <v>800</v>
      </c>
      <c r="J37" s="106">
        <f t="shared" si="39"/>
        <v>160</v>
      </c>
      <c r="K37" s="110">
        <v>800</v>
      </c>
      <c r="L37" s="110"/>
      <c r="M37" s="110"/>
      <c r="N37" s="110"/>
      <c r="O37" s="110"/>
      <c r="P37" s="106"/>
      <c r="Q37" s="110">
        <f t="shared" si="40"/>
        <v>800</v>
      </c>
      <c r="R37" s="110">
        <f t="shared" si="41"/>
        <v>160</v>
      </c>
      <c r="S37" s="110">
        <v>723.81</v>
      </c>
      <c r="T37" s="110"/>
      <c r="U37" s="110"/>
      <c r="V37" s="110">
        <v>125</v>
      </c>
      <c r="W37" s="110"/>
      <c r="X37" s="110"/>
      <c r="Y37" s="110">
        <v>76.19</v>
      </c>
      <c r="Z37" s="110">
        <f t="shared" si="42"/>
        <v>925</v>
      </c>
      <c r="AA37" s="105">
        <f t="shared" si="43"/>
        <v>185</v>
      </c>
      <c r="AB37" s="110">
        <v>800</v>
      </c>
      <c r="AC37" s="110"/>
      <c r="AD37" s="110"/>
      <c r="AE37" s="110">
        <v>500</v>
      </c>
      <c r="AF37" s="110"/>
      <c r="AG37" s="110"/>
      <c r="AH37" s="105">
        <f t="shared" si="44"/>
        <v>1300</v>
      </c>
      <c r="AI37" s="105">
        <f t="shared" si="45"/>
        <v>260</v>
      </c>
      <c r="AJ37" s="105">
        <v>800</v>
      </c>
      <c r="AK37" s="105"/>
      <c r="AL37" s="105"/>
      <c r="AM37" s="105"/>
      <c r="AN37" s="111"/>
      <c r="AO37" s="110">
        <f t="shared" ref="AO37:AO68" si="47">AN37+AM37+AL37+AK37+AJ37</f>
        <v>800</v>
      </c>
      <c r="AP37" s="105">
        <f t="shared" ref="AP37:AP68" si="48">AO37*20%</f>
        <v>160</v>
      </c>
      <c r="AQ37" s="107">
        <v>311.12</v>
      </c>
      <c r="AR37" s="109"/>
      <c r="AS37" s="107"/>
      <c r="AT37" s="105"/>
      <c r="AU37" s="105">
        <v>488.88</v>
      </c>
      <c r="AV37" s="105">
        <f t="shared" ref="AV37:AV68" si="49">AU37+AT37+AS37+AR37+AQ37</f>
        <v>800</v>
      </c>
      <c r="AW37" s="105">
        <f t="shared" ref="AW37:AW68" si="50">AV37*20%</f>
        <v>160</v>
      </c>
      <c r="AX37" s="109">
        <v>800</v>
      </c>
      <c r="AY37" s="109"/>
      <c r="AZ37" s="109"/>
      <c r="BA37" s="110"/>
      <c r="BB37" s="117"/>
      <c r="BC37" s="105">
        <f t="shared" ref="BC37:BC68" si="51">BB37+BA37+AZ37+AY37+AX37</f>
        <v>800</v>
      </c>
      <c r="BD37" s="109">
        <f t="shared" ref="BD37:BD68" si="52">BC37*20%</f>
        <v>160</v>
      </c>
      <c r="BE37" s="106">
        <v>685.72</v>
      </c>
      <c r="BF37" s="105"/>
      <c r="BG37" s="105"/>
      <c r="BH37" s="105"/>
      <c r="BI37" s="105">
        <v>500</v>
      </c>
      <c r="BJ37" s="117">
        <v>114.28</v>
      </c>
      <c r="BK37" s="105">
        <f t="shared" si="13"/>
        <v>1300</v>
      </c>
      <c r="BL37" s="105">
        <f t="shared" si="14"/>
        <v>260</v>
      </c>
      <c r="BM37" s="105">
        <v>800</v>
      </c>
      <c r="BN37" s="105"/>
      <c r="BO37" s="105"/>
      <c r="BP37" s="105"/>
      <c r="BQ37" s="105"/>
      <c r="BR37" s="105">
        <f t="shared" si="15"/>
        <v>800</v>
      </c>
      <c r="BS37" s="105">
        <f t="shared" si="16"/>
        <v>160</v>
      </c>
      <c r="BT37" s="105">
        <v>800</v>
      </c>
      <c r="BU37" s="105"/>
      <c r="BV37" s="105"/>
      <c r="BW37" s="105"/>
      <c r="BX37" s="105"/>
      <c r="BY37" s="105">
        <f t="shared" si="17"/>
        <v>800</v>
      </c>
      <c r="BZ37" s="105">
        <f t="shared" si="18"/>
        <v>160</v>
      </c>
      <c r="CA37" s="105">
        <v>800</v>
      </c>
      <c r="CB37" s="105"/>
      <c r="CC37" s="105"/>
      <c r="CD37" s="105"/>
      <c r="CE37" s="105"/>
      <c r="CF37" s="105">
        <f t="shared" si="19"/>
        <v>800</v>
      </c>
      <c r="CG37" s="105">
        <f t="shared" si="20"/>
        <v>160</v>
      </c>
      <c r="CH37" s="105">
        <v>800</v>
      </c>
      <c r="CI37" s="105"/>
      <c r="CJ37" s="105"/>
      <c r="CK37" s="105">
        <v>800</v>
      </c>
      <c r="CL37" s="105"/>
      <c r="CM37" s="117"/>
      <c r="CN37" s="105">
        <f t="shared" si="21"/>
        <v>1600</v>
      </c>
      <c r="CO37" s="105">
        <f t="shared" si="22"/>
        <v>320</v>
      </c>
      <c r="CP37" s="105">
        <f t="shared" si="23"/>
        <v>8920.65</v>
      </c>
      <c r="CQ37" s="105">
        <f t="shared" si="24"/>
        <v>0</v>
      </c>
      <c r="CR37" s="105">
        <f t="shared" si="25"/>
        <v>1925</v>
      </c>
      <c r="CS37" s="105">
        <f t="shared" si="36"/>
        <v>679.34999999999991</v>
      </c>
      <c r="CT37" s="105">
        <f t="shared" si="37"/>
        <v>11525</v>
      </c>
      <c r="CU37" s="125">
        <f t="shared" si="46"/>
        <v>960.41666666666663</v>
      </c>
      <c r="CV37" s="106">
        <f t="shared" si="29"/>
        <v>2305</v>
      </c>
      <c r="CW37" s="105">
        <f t="shared" si="30"/>
        <v>9220</v>
      </c>
      <c r="CY37" s="87"/>
    </row>
    <row r="38" spans="1:103" s="88" customFormat="1" ht="22.5" customHeight="1" x14ac:dyDescent="0.25">
      <c r="A38" s="111">
        <v>39</v>
      </c>
      <c r="B38" s="384" t="s">
        <v>433</v>
      </c>
      <c r="C38" s="117" t="s">
        <v>10</v>
      </c>
      <c r="D38" s="110">
        <v>800</v>
      </c>
      <c r="E38" s="110"/>
      <c r="F38" s="110">
        <v>100</v>
      </c>
      <c r="G38" s="110"/>
      <c r="H38" s="105"/>
      <c r="I38" s="110">
        <f t="shared" si="38"/>
        <v>900</v>
      </c>
      <c r="J38" s="106">
        <f t="shared" si="39"/>
        <v>180</v>
      </c>
      <c r="K38" s="110">
        <v>800</v>
      </c>
      <c r="L38" s="110"/>
      <c r="M38" s="110">
        <v>100</v>
      </c>
      <c r="N38" s="110"/>
      <c r="O38" s="110"/>
      <c r="P38" s="106"/>
      <c r="Q38" s="110">
        <f t="shared" si="40"/>
        <v>900</v>
      </c>
      <c r="R38" s="110">
        <f t="shared" si="41"/>
        <v>180</v>
      </c>
      <c r="S38" s="110">
        <v>800</v>
      </c>
      <c r="T38" s="110"/>
      <c r="U38" s="110">
        <v>100</v>
      </c>
      <c r="V38" s="110">
        <v>125</v>
      </c>
      <c r="W38" s="110"/>
      <c r="X38" s="110"/>
      <c r="Y38" s="110"/>
      <c r="Z38" s="110">
        <f t="shared" si="42"/>
        <v>1025</v>
      </c>
      <c r="AA38" s="105">
        <f t="shared" si="43"/>
        <v>205</v>
      </c>
      <c r="AB38" s="110">
        <v>800</v>
      </c>
      <c r="AC38" s="110"/>
      <c r="AD38" s="110">
        <v>100</v>
      </c>
      <c r="AE38" s="110">
        <v>500</v>
      </c>
      <c r="AF38" s="110"/>
      <c r="AG38" s="110"/>
      <c r="AH38" s="105">
        <f t="shared" si="44"/>
        <v>1400</v>
      </c>
      <c r="AI38" s="105">
        <f t="shared" si="45"/>
        <v>280</v>
      </c>
      <c r="AJ38" s="105">
        <v>800</v>
      </c>
      <c r="AK38" s="105"/>
      <c r="AL38" s="105">
        <v>100</v>
      </c>
      <c r="AM38" s="105"/>
      <c r="AN38" s="111"/>
      <c r="AO38" s="110">
        <f t="shared" si="47"/>
        <v>900</v>
      </c>
      <c r="AP38" s="105">
        <f t="shared" si="48"/>
        <v>180</v>
      </c>
      <c r="AQ38" s="107">
        <v>800</v>
      </c>
      <c r="AR38" s="109"/>
      <c r="AS38" s="107">
        <v>100</v>
      </c>
      <c r="AT38" s="105"/>
      <c r="AU38" s="105"/>
      <c r="AV38" s="105">
        <f t="shared" si="49"/>
        <v>900</v>
      </c>
      <c r="AW38" s="105">
        <f t="shared" si="50"/>
        <v>180</v>
      </c>
      <c r="AX38" s="109">
        <v>800</v>
      </c>
      <c r="AY38" s="109"/>
      <c r="AZ38" s="109">
        <v>100</v>
      </c>
      <c r="BA38" s="110"/>
      <c r="BB38" s="117"/>
      <c r="BC38" s="105">
        <f t="shared" si="51"/>
        <v>900</v>
      </c>
      <c r="BD38" s="109">
        <f t="shared" si="52"/>
        <v>180</v>
      </c>
      <c r="BE38" s="106">
        <v>800</v>
      </c>
      <c r="BF38" s="105"/>
      <c r="BG38" s="105">
        <v>100</v>
      </c>
      <c r="BH38" s="105"/>
      <c r="BI38" s="105">
        <v>500</v>
      </c>
      <c r="BJ38" s="117"/>
      <c r="BK38" s="105">
        <f t="shared" si="13"/>
        <v>1400</v>
      </c>
      <c r="BL38" s="105">
        <f t="shared" si="14"/>
        <v>280</v>
      </c>
      <c r="BM38" s="105">
        <v>800</v>
      </c>
      <c r="BN38" s="105"/>
      <c r="BO38" s="105">
        <v>100</v>
      </c>
      <c r="BP38" s="105"/>
      <c r="BQ38" s="105"/>
      <c r="BR38" s="105">
        <f t="shared" si="15"/>
        <v>900</v>
      </c>
      <c r="BS38" s="105">
        <f t="shared" si="16"/>
        <v>180</v>
      </c>
      <c r="BT38" s="105">
        <v>800</v>
      </c>
      <c r="BU38" s="105"/>
      <c r="BV38" s="105">
        <v>100</v>
      </c>
      <c r="BW38" s="105"/>
      <c r="BX38" s="105"/>
      <c r="BY38" s="105">
        <f t="shared" si="17"/>
        <v>900</v>
      </c>
      <c r="BZ38" s="105">
        <f t="shared" si="18"/>
        <v>180</v>
      </c>
      <c r="CA38" s="105">
        <v>800</v>
      </c>
      <c r="CB38" s="105"/>
      <c r="CC38" s="105">
        <v>100</v>
      </c>
      <c r="CD38" s="105"/>
      <c r="CE38" s="105"/>
      <c r="CF38" s="105">
        <f t="shared" si="19"/>
        <v>900</v>
      </c>
      <c r="CG38" s="105">
        <f t="shared" si="20"/>
        <v>180</v>
      </c>
      <c r="CH38" s="105">
        <v>800</v>
      </c>
      <c r="CI38" s="105"/>
      <c r="CJ38" s="105"/>
      <c r="CK38" s="105">
        <v>800</v>
      </c>
      <c r="CL38" s="105"/>
      <c r="CM38" s="117"/>
      <c r="CN38" s="105">
        <f t="shared" si="21"/>
        <v>1600</v>
      </c>
      <c r="CO38" s="105">
        <f t="shared" si="22"/>
        <v>320</v>
      </c>
      <c r="CP38" s="105">
        <f t="shared" si="23"/>
        <v>9600</v>
      </c>
      <c r="CQ38" s="105">
        <f t="shared" si="24"/>
        <v>1100</v>
      </c>
      <c r="CR38" s="105">
        <f t="shared" si="25"/>
        <v>1925</v>
      </c>
      <c r="CS38" s="105">
        <f t="shared" si="36"/>
        <v>0</v>
      </c>
      <c r="CT38" s="105">
        <f t="shared" si="37"/>
        <v>12625</v>
      </c>
      <c r="CU38" s="125">
        <f t="shared" si="46"/>
        <v>1052.0833333333333</v>
      </c>
      <c r="CV38" s="106">
        <f t="shared" si="29"/>
        <v>2525</v>
      </c>
      <c r="CW38" s="105">
        <f t="shared" si="30"/>
        <v>10100</v>
      </c>
      <c r="CY38" s="87"/>
    </row>
    <row r="39" spans="1:103" s="88" customFormat="1" ht="18.95" customHeight="1" x14ac:dyDescent="0.25">
      <c r="A39" s="111">
        <v>40</v>
      </c>
      <c r="B39" s="384" t="s">
        <v>432</v>
      </c>
      <c r="C39" s="117" t="s">
        <v>10</v>
      </c>
      <c r="D39" s="110">
        <v>800</v>
      </c>
      <c r="E39" s="110"/>
      <c r="F39" s="110">
        <v>100</v>
      </c>
      <c r="G39" s="110"/>
      <c r="H39" s="105"/>
      <c r="I39" s="110">
        <f t="shared" si="38"/>
        <v>900</v>
      </c>
      <c r="J39" s="106">
        <f t="shared" si="39"/>
        <v>180</v>
      </c>
      <c r="K39" s="110">
        <v>800</v>
      </c>
      <c r="L39" s="110"/>
      <c r="M39" s="110">
        <v>100</v>
      </c>
      <c r="N39" s="110"/>
      <c r="O39" s="110"/>
      <c r="P39" s="106"/>
      <c r="Q39" s="110">
        <f t="shared" si="40"/>
        <v>900</v>
      </c>
      <c r="R39" s="110">
        <f t="shared" si="41"/>
        <v>180</v>
      </c>
      <c r="S39" s="110">
        <v>685.72</v>
      </c>
      <c r="T39" s="110"/>
      <c r="U39" s="110">
        <v>100</v>
      </c>
      <c r="V39" s="110">
        <v>125</v>
      </c>
      <c r="W39" s="110"/>
      <c r="X39" s="110"/>
      <c r="Y39" s="110">
        <v>114.28</v>
      </c>
      <c r="Z39" s="110">
        <f t="shared" si="42"/>
        <v>1025</v>
      </c>
      <c r="AA39" s="105">
        <f t="shared" si="43"/>
        <v>205</v>
      </c>
      <c r="AB39" s="110">
        <v>800</v>
      </c>
      <c r="AC39" s="110"/>
      <c r="AD39" s="110">
        <v>100</v>
      </c>
      <c r="AE39" s="110">
        <v>500</v>
      </c>
      <c r="AF39" s="110"/>
      <c r="AG39" s="110"/>
      <c r="AH39" s="105">
        <f t="shared" si="44"/>
        <v>1400</v>
      </c>
      <c r="AI39" s="105">
        <f t="shared" si="45"/>
        <v>280</v>
      </c>
      <c r="AJ39" s="105">
        <v>711.11</v>
      </c>
      <c r="AK39" s="105"/>
      <c r="AL39" s="105">
        <v>100</v>
      </c>
      <c r="AM39" s="105"/>
      <c r="AN39" s="111">
        <v>88.88</v>
      </c>
      <c r="AO39" s="110">
        <f t="shared" si="47"/>
        <v>899.99</v>
      </c>
      <c r="AP39" s="105">
        <f t="shared" si="48"/>
        <v>179.99800000000002</v>
      </c>
      <c r="AQ39" s="107">
        <v>800</v>
      </c>
      <c r="AR39" s="109"/>
      <c r="AS39" s="107">
        <v>100</v>
      </c>
      <c r="AT39" s="105"/>
      <c r="AU39" s="105"/>
      <c r="AV39" s="105">
        <f t="shared" si="49"/>
        <v>900</v>
      </c>
      <c r="AW39" s="105">
        <f t="shared" si="50"/>
        <v>180</v>
      </c>
      <c r="AX39" s="109">
        <v>800</v>
      </c>
      <c r="AY39" s="109"/>
      <c r="AZ39" s="109">
        <v>100</v>
      </c>
      <c r="BA39" s="110"/>
      <c r="BB39" s="117"/>
      <c r="BC39" s="105">
        <f t="shared" si="51"/>
        <v>900</v>
      </c>
      <c r="BD39" s="109">
        <f t="shared" si="52"/>
        <v>180</v>
      </c>
      <c r="BE39" s="106">
        <v>660.87</v>
      </c>
      <c r="BF39" s="105"/>
      <c r="BG39" s="105">
        <v>100</v>
      </c>
      <c r="BH39" s="105"/>
      <c r="BI39" s="105">
        <v>500</v>
      </c>
      <c r="BJ39" s="117">
        <v>139.13</v>
      </c>
      <c r="BK39" s="105">
        <f t="shared" si="13"/>
        <v>1400</v>
      </c>
      <c r="BL39" s="105">
        <f t="shared" si="14"/>
        <v>280</v>
      </c>
      <c r="BM39" s="105">
        <v>800</v>
      </c>
      <c r="BN39" s="105"/>
      <c r="BO39" s="105">
        <v>100</v>
      </c>
      <c r="BP39" s="105"/>
      <c r="BQ39" s="105"/>
      <c r="BR39" s="105">
        <f t="shared" si="15"/>
        <v>900</v>
      </c>
      <c r="BS39" s="105">
        <f t="shared" si="16"/>
        <v>180</v>
      </c>
      <c r="BT39" s="105">
        <v>800</v>
      </c>
      <c r="BU39" s="105"/>
      <c r="BV39" s="105">
        <v>100</v>
      </c>
      <c r="BW39" s="105"/>
      <c r="BX39" s="111"/>
      <c r="BY39" s="105">
        <f t="shared" si="17"/>
        <v>900</v>
      </c>
      <c r="BZ39" s="105">
        <f t="shared" si="18"/>
        <v>180</v>
      </c>
      <c r="CA39" s="105">
        <v>800</v>
      </c>
      <c r="CB39" s="105"/>
      <c r="CC39" s="105">
        <v>100</v>
      </c>
      <c r="CD39" s="105"/>
      <c r="CE39" s="105"/>
      <c r="CF39" s="105">
        <f t="shared" si="19"/>
        <v>900</v>
      </c>
      <c r="CG39" s="105">
        <f t="shared" si="20"/>
        <v>180</v>
      </c>
      <c r="CH39" s="105">
        <f>436.36+363.63</f>
        <v>799.99</v>
      </c>
      <c r="CI39" s="105"/>
      <c r="CJ39" s="105">
        <v>100</v>
      </c>
      <c r="CK39" s="105">
        <v>800</v>
      </c>
      <c r="CL39" s="105"/>
      <c r="CM39" s="117"/>
      <c r="CN39" s="105">
        <f t="shared" si="21"/>
        <v>1699.99</v>
      </c>
      <c r="CO39" s="105">
        <f t="shared" si="22"/>
        <v>339.99800000000005</v>
      </c>
      <c r="CP39" s="105">
        <f t="shared" si="23"/>
        <v>9257.6899999999987</v>
      </c>
      <c r="CQ39" s="105">
        <f t="shared" si="24"/>
        <v>1200</v>
      </c>
      <c r="CR39" s="105">
        <f t="shared" si="25"/>
        <v>1925</v>
      </c>
      <c r="CS39" s="105">
        <f t="shared" si="36"/>
        <v>342.28999999999996</v>
      </c>
      <c r="CT39" s="105">
        <f t="shared" si="37"/>
        <v>12724.98</v>
      </c>
      <c r="CU39" s="125">
        <f t="shared" si="46"/>
        <v>1060.415</v>
      </c>
      <c r="CV39" s="106">
        <f t="shared" si="29"/>
        <v>2544.9960000000001</v>
      </c>
      <c r="CW39" s="105">
        <f t="shared" si="30"/>
        <v>10179.984</v>
      </c>
      <c r="CY39" s="87"/>
    </row>
    <row r="40" spans="1:103" s="88" customFormat="1" ht="18.95" customHeight="1" x14ac:dyDescent="0.25">
      <c r="A40" s="111">
        <v>41</v>
      </c>
      <c r="B40" s="384" t="s">
        <v>431</v>
      </c>
      <c r="C40" s="117" t="s">
        <v>10</v>
      </c>
      <c r="D40" s="110">
        <v>800</v>
      </c>
      <c r="E40" s="110"/>
      <c r="F40" s="110">
        <v>100</v>
      </c>
      <c r="G40" s="110"/>
      <c r="H40" s="105"/>
      <c r="I40" s="110">
        <f t="shared" si="38"/>
        <v>900</v>
      </c>
      <c r="J40" s="106">
        <f t="shared" si="39"/>
        <v>180</v>
      </c>
      <c r="K40" s="110">
        <v>800</v>
      </c>
      <c r="L40" s="110"/>
      <c r="M40" s="110">
        <v>100</v>
      </c>
      <c r="N40" s="110"/>
      <c r="O40" s="110"/>
      <c r="P40" s="106"/>
      <c r="Q40" s="110">
        <f t="shared" si="40"/>
        <v>900</v>
      </c>
      <c r="R40" s="110">
        <f t="shared" si="41"/>
        <v>180</v>
      </c>
      <c r="S40" s="110">
        <v>800</v>
      </c>
      <c r="T40" s="110"/>
      <c r="U40" s="110">
        <v>100</v>
      </c>
      <c r="V40" s="110">
        <v>125</v>
      </c>
      <c r="W40" s="110"/>
      <c r="X40" s="110"/>
      <c r="Y40" s="110"/>
      <c r="Z40" s="110">
        <f t="shared" si="42"/>
        <v>1025</v>
      </c>
      <c r="AA40" s="105">
        <f t="shared" si="43"/>
        <v>205</v>
      </c>
      <c r="AB40" s="110">
        <v>800</v>
      </c>
      <c r="AC40" s="110"/>
      <c r="AD40" s="110">
        <v>100</v>
      </c>
      <c r="AE40" s="110">
        <v>500</v>
      </c>
      <c r="AF40" s="110"/>
      <c r="AG40" s="110"/>
      <c r="AH40" s="105">
        <f t="shared" si="44"/>
        <v>1400</v>
      </c>
      <c r="AI40" s="105">
        <f t="shared" si="45"/>
        <v>280</v>
      </c>
      <c r="AJ40" s="105">
        <v>800</v>
      </c>
      <c r="AK40" s="105"/>
      <c r="AL40" s="105">
        <v>100</v>
      </c>
      <c r="AM40" s="105"/>
      <c r="AN40" s="111"/>
      <c r="AO40" s="110">
        <f t="shared" si="47"/>
        <v>900</v>
      </c>
      <c r="AP40" s="105">
        <f t="shared" si="48"/>
        <v>180</v>
      </c>
      <c r="AQ40" s="107">
        <v>690.91</v>
      </c>
      <c r="AR40" s="109"/>
      <c r="AS40" s="107">
        <v>100</v>
      </c>
      <c r="AT40" s="105"/>
      <c r="AU40" s="105">
        <v>109.09</v>
      </c>
      <c r="AV40" s="105">
        <f t="shared" si="49"/>
        <v>900</v>
      </c>
      <c r="AW40" s="105">
        <f t="shared" si="50"/>
        <v>180</v>
      </c>
      <c r="AX40" s="109">
        <v>800</v>
      </c>
      <c r="AY40" s="109"/>
      <c r="AZ40" s="109">
        <v>100</v>
      </c>
      <c r="BA40" s="110"/>
      <c r="BB40" s="117"/>
      <c r="BC40" s="105">
        <f t="shared" si="51"/>
        <v>900</v>
      </c>
      <c r="BD40" s="109">
        <f t="shared" si="52"/>
        <v>180</v>
      </c>
      <c r="BE40" s="106">
        <v>800</v>
      </c>
      <c r="BF40" s="105"/>
      <c r="BG40" s="105">
        <v>100</v>
      </c>
      <c r="BH40" s="105"/>
      <c r="BI40" s="105">
        <v>500</v>
      </c>
      <c r="BJ40" s="117"/>
      <c r="BK40" s="105">
        <f t="shared" si="13"/>
        <v>1400</v>
      </c>
      <c r="BL40" s="105">
        <f t="shared" si="14"/>
        <v>280</v>
      </c>
      <c r="BM40" s="105">
        <v>800</v>
      </c>
      <c r="BN40" s="105"/>
      <c r="BO40" s="105">
        <v>100</v>
      </c>
      <c r="BP40" s="105"/>
      <c r="BQ40" s="105"/>
      <c r="BR40" s="105">
        <f t="shared" si="15"/>
        <v>900</v>
      </c>
      <c r="BS40" s="105">
        <f t="shared" si="16"/>
        <v>180</v>
      </c>
      <c r="BT40" s="105">
        <v>800</v>
      </c>
      <c r="BU40" s="105"/>
      <c r="BV40" s="105">
        <v>100</v>
      </c>
      <c r="BW40" s="105"/>
      <c r="BX40" s="111"/>
      <c r="BY40" s="105">
        <f t="shared" si="17"/>
        <v>900</v>
      </c>
      <c r="BZ40" s="105">
        <f t="shared" si="18"/>
        <v>180</v>
      </c>
      <c r="CA40" s="105">
        <v>800</v>
      </c>
      <c r="CB40" s="105"/>
      <c r="CC40" s="105">
        <v>100</v>
      </c>
      <c r="CD40" s="105"/>
      <c r="CE40" s="105"/>
      <c r="CF40" s="105">
        <f t="shared" si="19"/>
        <v>900</v>
      </c>
      <c r="CG40" s="105">
        <f t="shared" si="20"/>
        <v>180</v>
      </c>
      <c r="CH40" s="105">
        <v>800</v>
      </c>
      <c r="CI40" s="105"/>
      <c r="CJ40" s="105">
        <v>100</v>
      </c>
      <c r="CK40" s="105">
        <v>800</v>
      </c>
      <c r="CL40" s="105"/>
      <c r="CM40" s="117"/>
      <c r="CN40" s="105">
        <f t="shared" si="21"/>
        <v>1700</v>
      </c>
      <c r="CO40" s="105">
        <f t="shared" si="22"/>
        <v>340</v>
      </c>
      <c r="CP40" s="105">
        <f t="shared" si="23"/>
        <v>9490.91</v>
      </c>
      <c r="CQ40" s="105">
        <f t="shared" si="24"/>
        <v>1200</v>
      </c>
      <c r="CR40" s="105">
        <f t="shared" si="25"/>
        <v>1925</v>
      </c>
      <c r="CS40" s="105">
        <f t="shared" si="36"/>
        <v>109.09</v>
      </c>
      <c r="CT40" s="105">
        <f t="shared" si="37"/>
        <v>12725</v>
      </c>
      <c r="CU40" s="125">
        <f t="shared" si="46"/>
        <v>1060.4166666666667</v>
      </c>
      <c r="CV40" s="106">
        <f t="shared" si="29"/>
        <v>2545</v>
      </c>
      <c r="CW40" s="105">
        <f t="shared" si="30"/>
        <v>10180</v>
      </c>
      <c r="CY40" s="87"/>
    </row>
    <row r="41" spans="1:103" s="88" customFormat="1" ht="26.25" customHeight="1" x14ac:dyDescent="0.25">
      <c r="A41" s="111">
        <v>42</v>
      </c>
      <c r="B41" s="384" t="s">
        <v>430</v>
      </c>
      <c r="C41" s="122" t="s">
        <v>429</v>
      </c>
      <c r="D41" s="110">
        <v>2150</v>
      </c>
      <c r="E41" s="110"/>
      <c r="F41" s="110">
        <v>2150</v>
      </c>
      <c r="G41" s="110"/>
      <c r="H41" s="105"/>
      <c r="I41" s="110">
        <f t="shared" si="38"/>
        <v>4300</v>
      </c>
      <c r="J41" s="106">
        <f t="shared" si="39"/>
        <v>860</v>
      </c>
      <c r="K41" s="110">
        <v>2150</v>
      </c>
      <c r="L41" s="110"/>
      <c r="M41" s="110">
        <v>2150</v>
      </c>
      <c r="N41" s="110"/>
      <c r="O41" s="110"/>
      <c r="P41" s="106"/>
      <c r="Q41" s="110">
        <f t="shared" si="40"/>
        <v>4300</v>
      </c>
      <c r="R41" s="110">
        <f t="shared" si="41"/>
        <v>860</v>
      </c>
      <c r="S41" s="110">
        <v>2150</v>
      </c>
      <c r="T41" s="110"/>
      <c r="U41" s="110">
        <v>2150</v>
      </c>
      <c r="V41" s="110"/>
      <c r="W41" s="110"/>
      <c r="X41" s="110"/>
      <c r="Y41" s="110"/>
      <c r="Z41" s="110">
        <f t="shared" si="42"/>
        <v>4300</v>
      </c>
      <c r="AA41" s="105">
        <f t="shared" si="43"/>
        <v>860</v>
      </c>
      <c r="AB41" s="110">
        <v>2150</v>
      </c>
      <c r="AC41" s="110"/>
      <c r="AD41" s="110">
        <v>2150</v>
      </c>
      <c r="AE41" s="110">
        <v>500</v>
      </c>
      <c r="AF41" s="110"/>
      <c r="AG41" s="110"/>
      <c r="AH41" s="105">
        <f t="shared" si="44"/>
        <v>4800</v>
      </c>
      <c r="AI41" s="105">
        <f t="shared" si="45"/>
        <v>960</v>
      </c>
      <c r="AJ41" s="105">
        <v>2150</v>
      </c>
      <c r="AK41" s="105"/>
      <c r="AL41" s="105">
        <v>2150</v>
      </c>
      <c r="AM41" s="105"/>
      <c r="AN41" s="111"/>
      <c r="AO41" s="110">
        <f t="shared" si="47"/>
        <v>4300</v>
      </c>
      <c r="AP41" s="105">
        <f t="shared" si="48"/>
        <v>860</v>
      </c>
      <c r="AQ41" s="107">
        <v>2150</v>
      </c>
      <c r="AR41" s="109"/>
      <c r="AS41" s="107">
        <v>2150</v>
      </c>
      <c r="AT41" s="105"/>
      <c r="AU41" s="105"/>
      <c r="AV41" s="105">
        <f t="shared" si="49"/>
        <v>4300</v>
      </c>
      <c r="AW41" s="105">
        <f t="shared" si="50"/>
        <v>860</v>
      </c>
      <c r="AX41" s="109">
        <v>2150</v>
      </c>
      <c r="AY41" s="109"/>
      <c r="AZ41" s="109">
        <v>2150</v>
      </c>
      <c r="BA41" s="110"/>
      <c r="BB41" s="117"/>
      <c r="BC41" s="105">
        <f t="shared" si="51"/>
        <v>4300</v>
      </c>
      <c r="BD41" s="109">
        <f t="shared" si="52"/>
        <v>860</v>
      </c>
      <c r="BE41" s="106">
        <v>2150</v>
      </c>
      <c r="BF41" s="105"/>
      <c r="BG41" s="105">
        <v>2150</v>
      </c>
      <c r="BH41" s="105"/>
      <c r="BI41" s="105">
        <v>500</v>
      </c>
      <c r="BJ41" s="117"/>
      <c r="BK41" s="105">
        <f t="shared" si="13"/>
        <v>4800</v>
      </c>
      <c r="BL41" s="105">
        <f t="shared" si="14"/>
        <v>960</v>
      </c>
      <c r="BM41" s="105">
        <v>2150</v>
      </c>
      <c r="BN41" s="105"/>
      <c r="BO41" s="105">
        <v>2150</v>
      </c>
      <c r="BP41" s="105"/>
      <c r="BQ41" s="105"/>
      <c r="BR41" s="105">
        <f t="shared" si="15"/>
        <v>4300</v>
      </c>
      <c r="BS41" s="105">
        <f t="shared" si="16"/>
        <v>860</v>
      </c>
      <c r="BT41" s="105">
        <v>2150</v>
      </c>
      <c r="BU41" s="105"/>
      <c r="BV41" s="105">
        <v>2150</v>
      </c>
      <c r="BW41" s="105"/>
      <c r="BX41" s="111"/>
      <c r="BY41" s="105">
        <f t="shared" si="17"/>
        <v>4300</v>
      </c>
      <c r="BZ41" s="105">
        <f t="shared" si="18"/>
        <v>860</v>
      </c>
      <c r="CA41" s="105">
        <v>2150</v>
      </c>
      <c r="CB41" s="105"/>
      <c r="CC41" s="105">
        <v>2150</v>
      </c>
      <c r="CD41" s="105"/>
      <c r="CE41" s="105"/>
      <c r="CF41" s="105">
        <f t="shared" si="19"/>
        <v>4300</v>
      </c>
      <c r="CG41" s="105">
        <f t="shared" si="20"/>
        <v>860</v>
      </c>
      <c r="CH41" s="105">
        <v>2150</v>
      </c>
      <c r="CI41" s="105"/>
      <c r="CJ41" s="105">
        <v>2150</v>
      </c>
      <c r="CK41" s="105">
        <v>2150</v>
      </c>
      <c r="CL41" s="105"/>
      <c r="CM41" s="117"/>
      <c r="CN41" s="105">
        <f t="shared" si="21"/>
        <v>6450</v>
      </c>
      <c r="CO41" s="105">
        <f t="shared" si="22"/>
        <v>1290</v>
      </c>
      <c r="CP41" s="105">
        <f t="shared" si="23"/>
        <v>25800</v>
      </c>
      <c r="CQ41" s="105">
        <f t="shared" si="24"/>
        <v>25800</v>
      </c>
      <c r="CR41" s="105">
        <f t="shared" si="25"/>
        <v>3150</v>
      </c>
      <c r="CS41" s="105">
        <f t="shared" si="36"/>
        <v>0</v>
      </c>
      <c r="CT41" s="105">
        <f t="shared" si="37"/>
        <v>54750</v>
      </c>
      <c r="CU41" s="125">
        <f t="shared" si="46"/>
        <v>4562.5</v>
      </c>
      <c r="CV41" s="106">
        <f t="shared" si="29"/>
        <v>10950</v>
      </c>
      <c r="CW41" s="105">
        <f t="shared" si="30"/>
        <v>43800</v>
      </c>
      <c r="CY41" s="87"/>
    </row>
    <row r="42" spans="1:103" s="88" customFormat="1" ht="30" customHeight="1" x14ac:dyDescent="0.25">
      <c r="A42" s="111">
        <v>43</v>
      </c>
      <c r="B42" s="384" t="s">
        <v>428</v>
      </c>
      <c r="C42" s="122" t="s">
        <v>5</v>
      </c>
      <c r="D42" s="110">
        <v>1850</v>
      </c>
      <c r="E42" s="110"/>
      <c r="F42" s="110">
        <v>1850</v>
      </c>
      <c r="G42" s="110"/>
      <c r="H42" s="105"/>
      <c r="I42" s="110">
        <f t="shared" si="38"/>
        <v>3700</v>
      </c>
      <c r="J42" s="106">
        <f t="shared" si="39"/>
        <v>740</v>
      </c>
      <c r="K42" s="110">
        <v>1850</v>
      </c>
      <c r="L42" s="110"/>
      <c r="M42" s="110">
        <v>1850</v>
      </c>
      <c r="N42" s="110"/>
      <c r="O42" s="110"/>
      <c r="P42" s="106"/>
      <c r="Q42" s="110">
        <f t="shared" si="40"/>
        <v>3700</v>
      </c>
      <c r="R42" s="110">
        <f t="shared" si="41"/>
        <v>740</v>
      </c>
      <c r="S42" s="110">
        <v>1850</v>
      </c>
      <c r="T42" s="110"/>
      <c r="U42" s="110">
        <v>1850</v>
      </c>
      <c r="V42" s="110">
        <v>125</v>
      </c>
      <c r="W42" s="110"/>
      <c r="X42" s="110"/>
      <c r="Y42" s="110"/>
      <c r="Z42" s="110">
        <f t="shared" si="42"/>
        <v>3825</v>
      </c>
      <c r="AA42" s="105">
        <f t="shared" si="43"/>
        <v>765</v>
      </c>
      <c r="AB42" s="110">
        <v>1850</v>
      </c>
      <c r="AC42" s="110"/>
      <c r="AD42" s="110">
        <v>1850</v>
      </c>
      <c r="AE42" s="110">
        <v>500</v>
      </c>
      <c r="AF42" s="110"/>
      <c r="AG42" s="110"/>
      <c r="AH42" s="105">
        <f t="shared" si="44"/>
        <v>4200</v>
      </c>
      <c r="AI42" s="105">
        <f t="shared" si="45"/>
        <v>840</v>
      </c>
      <c r="AJ42" s="105">
        <v>1850</v>
      </c>
      <c r="AK42" s="105"/>
      <c r="AL42" s="105">
        <v>1850</v>
      </c>
      <c r="AM42" s="105"/>
      <c r="AN42" s="111"/>
      <c r="AO42" s="110">
        <f t="shared" si="47"/>
        <v>3700</v>
      </c>
      <c r="AP42" s="105">
        <f t="shared" si="48"/>
        <v>740</v>
      </c>
      <c r="AQ42" s="107">
        <v>1850</v>
      </c>
      <c r="AR42" s="109"/>
      <c r="AS42" s="107">
        <v>1850</v>
      </c>
      <c r="AT42" s="105"/>
      <c r="AU42" s="105"/>
      <c r="AV42" s="105">
        <f t="shared" si="49"/>
        <v>3700</v>
      </c>
      <c r="AW42" s="105">
        <f t="shared" si="50"/>
        <v>740</v>
      </c>
      <c r="AX42" s="109">
        <v>1921.43</v>
      </c>
      <c r="AY42" s="109"/>
      <c r="AZ42" s="109">
        <v>1850</v>
      </c>
      <c r="BA42" s="110"/>
      <c r="BB42" s="105"/>
      <c r="BC42" s="105">
        <f t="shared" si="51"/>
        <v>3771.4300000000003</v>
      </c>
      <c r="BD42" s="109">
        <f t="shared" si="52"/>
        <v>754.28600000000006</v>
      </c>
      <c r="BE42" s="106">
        <v>2045.65</v>
      </c>
      <c r="BF42" s="105"/>
      <c r="BG42" s="105">
        <v>1850</v>
      </c>
      <c r="BH42" s="105"/>
      <c r="BI42" s="105">
        <v>500</v>
      </c>
      <c r="BJ42" s="117"/>
      <c r="BK42" s="105">
        <f t="shared" si="13"/>
        <v>4395.6499999999996</v>
      </c>
      <c r="BL42" s="105">
        <f t="shared" si="14"/>
        <v>879.13</v>
      </c>
      <c r="BM42" s="105">
        <v>1850</v>
      </c>
      <c r="BN42" s="105"/>
      <c r="BO42" s="105">
        <v>1850</v>
      </c>
      <c r="BP42" s="105"/>
      <c r="BQ42" s="105"/>
      <c r="BR42" s="105">
        <f t="shared" si="15"/>
        <v>3700</v>
      </c>
      <c r="BS42" s="105">
        <f t="shared" si="16"/>
        <v>740</v>
      </c>
      <c r="BT42" s="105">
        <v>1850</v>
      </c>
      <c r="BU42" s="105"/>
      <c r="BV42" s="105">
        <v>1850</v>
      </c>
      <c r="BW42" s="105"/>
      <c r="BX42" s="111"/>
      <c r="BY42" s="105">
        <f t="shared" si="17"/>
        <v>3700</v>
      </c>
      <c r="BZ42" s="105">
        <f t="shared" si="18"/>
        <v>740</v>
      </c>
      <c r="CA42" s="105">
        <v>1850</v>
      </c>
      <c r="CB42" s="105"/>
      <c r="CC42" s="105">
        <v>1850</v>
      </c>
      <c r="CD42" s="105"/>
      <c r="CE42" s="105"/>
      <c r="CF42" s="105">
        <f t="shared" si="19"/>
        <v>3700</v>
      </c>
      <c r="CG42" s="105">
        <f t="shared" si="20"/>
        <v>740</v>
      </c>
      <c r="CH42" s="105">
        <v>1850</v>
      </c>
      <c r="CI42" s="105"/>
      <c r="CJ42" s="105">
        <v>1850</v>
      </c>
      <c r="CK42" s="105">
        <v>1850</v>
      </c>
      <c r="CL42" s="105"/>
      <c r="CM42" s="117"/>
      <c r="CN42" s="105">
        <f t="shared" si="21"/>
        <v>5550</v>
      </c>
      <c r="CO42" s="105">
        <f t="shared" si="22"/>
        <v>1110</v>
      </c>
      <c r="CP42" s="105">
        <f t="shared" si="23"/>
        <v>22467.08</v>
      </c>
      <c r="CQ42" s="105">
        <f t="shared" si="24"/>
        <v>22200</v>
      </c>
      <c r="CR42" s="105">
        <f t="shared" si="25"/>
        <v>2975</v>
      </c>
      <c r="CS42" s="105">
        <f t="shared" si="36"/>
        <v>0</v>
      </c>
      <c r="CT42" s="105">
        <f t="shared" si="37"/>
        <v>47642.080000000002</v>
      </c>
      <c r="CU42" s="125">
        <f t="shared" si="46"/>
        <v>3970.1733333333336</v>
      </c>
      <c r="CV42" s="106">
        <f t="shared" si="29"/>
        <v>9528.4160000000011</v>
      </c>
      <c r="CW42" s="105">
        <f t="shared" si="30"/>
        <v>38113.664000000004</v>
      </c>
      <c r="CY42" s="87"/>
    </row>
    <row r="43" spans="1:103" s="88" customFormat="1" ht="30" customHeight="1" x14ac:dyDescent="0.25">
      <c r="A43" s="111">
        <v>44</v>
      </c>
      <c r="B43" s="384" t="s">
        <v>427</v>
      </c>
      <c r="C43" s="117" t="s">
        <v>426</v>
      </c>
      <c r="D43" s="110">
        <v>1600</v>
      </c>
      <c r="E43" s="110"/>
      <c r="F43" s="110">
        <v>625</v>
      </c>
      <c r="G43" s="110"/>
      <c r="H43" s="105"/>
      <c r="I43" s="110">
        <f t="shared" si="38"/>
        <v>2225</v>
      </c>
      <c r="J43" s="106">
        <f t="shared" si="39"/>
        <v>445</v>
      </c>
      <c r="K43" s="110">
        <v>1600</v>
      </c>
      <c r="L43" s="110"/>
      <c r="M43" s="110">
        <v>1200</v>
      </c>
      <c r="N43" s="110"/>
      <c r="O43" s="110"/>
      <c r="P43" s="106"/>
      <c r="Q43" s="110">
        <f t="shared" si="40"/>
        <v>2800</v>
      </c>
      <c r="R43" s="110">
        <f t="shared" si="41"/>
        <v>560</v>
      </c>
      <c r="S43" s="110">
        <v>1600</v>
      </c>
      <c r="T43" s="110"/>
      <c r="U43" s="110">
        <v>1600</v>
      </c>
      <c r="V43" s="110">
        <v>125</v>
      </c>
      <c r="W43" s="110"/>
      <c r="X43" s="110"/>
      <c r="Y43" s="110"/>
      <c r="Z43" s="110">
        <f t="shared" si="42"/>
        <v>3325</v>
      </c>
      <c r="AA43" s="105">
        <f t="shared" si="43"/>
        <v>665</v>
      </c>
      <c r="AB43" s="110">
        <v>1600</v>
      </c>
      <c r="AC43" s="110"/>
      <c r="AD43" s="110">
        <v>1600</v>
      </c>
      <c r="AE43" s="110">
        <v>500</v>
      </c>
      <c r="AF43" s="110"/>
      <c r="AG43" s="110"/>
      <c r="AH43" s="105">
        <f t="shared" si="44"/>
        <v>3700</v>
      </c>
      <c r="AI43" s="105">
        <f t="shared" si="45"/>
        <v>740</v>
      </c>
      <c r="AJ43" s="105">
        <v>1600</v>
      </c>
      <c r="AK43" s="105"/>
      <c r="AL43" s="105">
        <v>1600</v>
      </c>
      <c r="AM43" s="105"/>
      <c r="AN43" s="111"/>
      <c r="AO43" s="110">
        <f t="shared" si="47"/>
        <v>3200</v>
      </c>
      <c r="AP43" s="105">
        <f t="shared" si="48"/>
        <v>640</v>
      </c>
      <c r="AQ43" s="107">
        <v>1600</v>
      </c>
      <c r="AR43" s="109"/>
      <c r="AS43" s="107">
        <v>1600</v>
      </c>
      <c r="AT43" s="105"/>
      <c r="AU43" s="105"/>
      <c r="AV43" s="105">
        <f t="shared" si="49"/>
        <v>3200</v>
      </c>
      <c r="AW43" s="105">
        <f t="shared" si="50"/>
        <v>640</v>
      </c>
      <c r="AX43" s="109">
        <v>1100</v>
      </c>
      <c r="AY43" s="109"/>
      <c r="AZ43" s="109">
        <v>1600</v>
      </c>
      <c r="BA43" s="110"/>
      <c r="BB43" s="105"/>
      <c r="BC43" s="105">
        <f t="shared" si="51"/>
        <v>2700</v>
      </c>
      <c r="BD43" s="109">
        <f t="shared" si="52"/>
        <v>540</v>
      </c>
      <c r="BE43" s="106">
        <v>1600</v>
      </c>
      <c r="BF43" s="105"/>
      <c r="BG43" s="105">
        <v>1600</v>
      </c>
      <c r="BH43" s="105"/>
      <c r="BI43" s="105">
        <v>500</v>
      </c>
      <c r="BJ43" s="117"/>
      <c r="BK43" s="105">
        <f t="shared" si="13"/>
        <v>3700</v>
      </c>
      <c r="BL43" s="105">
        <f t="shared" si="14"/>
        <v>740</v>
      </c>
      <c r="BM43" s="105">
        <v>1440.91</v>
      </c>
      <c r="BN43" s="105"/>
      <c r="BO43" s="105">
        <v>1600</v>
      </c>
      <c r="BP43" s="105"/>
      <c r="BQ43" s="105"/>
      <c r="BR43" s="105">
        <f t="shared" si="15"/>
        <v>3040.91</v>
      </c>
      <c r="BS43" s="105">
        <f t="shared" si="16"/>
        <v>608.18200000000002</v>
      </c>
      <c r="BT43" s="105">
        <v>1600</v>
      </c>
      <c r="BU43" s="105"/>
      <c r="BV43" s="105">
        <v>1600</v>
      </c>
      <c r="BW43" s="105"/>
      <c r="BX43" s="111"/>
      <c r="BY43" s="105">
        <f t="shared" si="17"/>
        <v>3200</v>
      </c>
      <c r="BZ43" s="105">
        <f t="shared" si="18"/>
        <v>640</v>
      </c>
      <c r="CA43" s="105">
        <v>1600</v>
      </c>
      <c r="CB43" s="105"/>
      <c r="CC43" s="105">
        <v>1600</v>
      </c>
      <c r="CD43" s="105"/>
      <c r="CE43" s="105"/>
      <c r="CF43" s="105">
        <f t="shared" si="19"/>
        <v>3200</v>
      </c>
      <c r="CG43" s="105">
        <f t="shared" si="20"/>
        <v>640</v>
      </c>
      <c r="CH43" s="105">
        <v>1440.91</v>
      </c>
      <c r="CI43" s="105"/>
      <c r="CJ43" s="105">
        <v>1600</v>
      </c>
      <c r="CK43" s="105">
        <v>900</v>
      </c>
      <c r="CL43" s="105"/>
      <c r="CM43" s="117"/>
      <c r="CN43" s="105">
        <f t="shared" si="21"/>
        <v>3940.91</v>
      </c>
      <c r="CO43" s="105">
        <f t="shared" si="22"/>
        <v>788.18200000000002</v>
      </c>
      <c r="CP43" s="105">
        <f t="shared" si="23"/>
        <v>18381.82</v>
      </c>
      <c r="CQ43" s="105">
        <f t="shared" si="24"/>
        <v>17825</v>
      </c>
      <c r="CR43" s="105">
        <f t="shared" si="25"/>
        <v>2025</v>
      </c>
      <c r="CS43" s="105">
        <f t="shared" si="36"/>
        <v>0</v>
      </c>
      <c r="CT43" s="105">
        <f t="shared" si="37"/>
        <v>38231.82</v>
      </c>
      <c r="CU43" s="125">
        <f t="shared" si="46"/>
        <v>3185.9850000000001</v>
      </c>
      <c r="CV43" s="106">
        <f t="shared" si="29"/>
        <v>7646.3639999999996</v>
      </c>
      <c r="CW43" s="105">
        <f t="shared" si="30"/>
        <v>30585.455999999998</v>
      </c>
      <c r="CY43" s="87"/>
    </row>
    <row r="44" spans="1:103" ht="21.75" customHeight="1" x14ac:dyDescent="0.25">
      <c r="A44" s="111">
        <v>45</v>
      </c>
      <c r="B44" s="384" t="s">
        <v>425</v>
      </c>
      <c r="C44" s="117" t="s">
        <v>9</v>
      </c>
      <c r="D44" s="110">
        <v>900</v>
      </c>
      <c r="E44" s="110"/>
      <c r="F44" s="110">
        <v>300</v>
      </c>
      <c r="G44" s="110"/>
      <c r="H44" s="105"/>
      <c r="I44" s="110">
        <f t="shared" si="38"/>
        <v>1200</v>
      </c>
      <c r="J44" s="106">
        <f t="shared" si="39"/>
        <v>240</v>
      </c>
      <c r="K44" s="110">
        <v>900</v>
      </c>
      <c r="L44" s="110"/>
      <c r="M44" s="110">
        <v>400</v>
      </c>
      <c r="N44" s="110"/>
      <c r="O44" s="110"/>
      <c r="P44" s="106"/>
      <c r="Q44" s="110">
        <f t="shared" si="40"/>
        <v>1300</v>
      </c>
      <c r="R44" s="110">
        <f t="shared" si="41"/>
        <v>260</v>
      </c>
      <c r="S44" s="110">
        <v>900</v>
      </c>
      <c r="T44" s="110"/>
      <c r="U44" s="110">
        <v>400</v>
      </c>
      <c r="V44" s="110"/>
      <c r="W44" s="110"/>
      <c r="X44" s="110"/>
      <c r="Y44" s="110"/>
      <c r="Z44" s="110">
        <f t="shared" si="42"/>
        <v>1300</v>
      </c>
      <c r="AA44" s="105">
        <f t="shared" si="43"/>
        <v>260</v>
      </c>
      <c r="AB44" s="110">
        <v>900</v>
      </c>
      <c r="AC44" s="110"/>
      <c r="AD44" s="110">
        <v>400</v>
      </c>
      <c r="AE44" s="110">
        <v>500</v>
      </c>
      <c r="AF44" s="110"/>
      <c r="AG44" s="110"/>
      <c r="AH44" s="105">
        <f t="shared" si="44"/>
        <v>1800</v>
      </c>
      <c r="AI44" s="105">
        <f t="shared" si="45"/>
        <v>360</v>
      </c>
      <c r="AJ44" s="105">
        <v>900</v>
      </c>
      <c r="AK44" s="105"/>
      <c r="AL44" s="105">
        <v>400</v>
      </c>
      <c r="AM44" s="105"/>
      <c r="AN44" s="111"/>
      <c r="AO44" s="110">
        <f t="shared" si="47"/>
        <v>1300</v>
      </c>
      <c r="AP44" s="105">
        <f t="shared" si="48"/>
        <v>260</v>
      </c>
      <c r="AQ44" s="107">
        <v>900</v>
      </c>
      <c r="AR44" s="109"/>
      <c r="AS44" s="107">
        <v>400</v>
      </c>
      <c r="AT44" s="105"/>
      <c r="AU44" s="105"/>
      <c r="AV44" s="105">
        <f t="shared" si="49"/>
        <v>1300</v>
      </c>
      <c r="AW44" s="105">
        <f t="shared" si="50"/>
        <v>260</v>
      </c>
      <c r="AX44" s="109">
        <v>900</v>
      </c>
      <c r="AY44" s="109"/>
      <c r="AZ44" s="109">
        <v>500</v>
      </c>
      <c r="BA44" s="110"/>
      <c r="BB44" s="117"/>
      <c r="BC44" s="105">
        <f t="shared" si="51"/>
        <v>1400</v>
      </c>
      <c r="BD44" s="109">
        <f t="shared" si="52"/>
        <v>280</v>
      </c>
      <c r="BE44" s="106">
        <v>900</v>
      </c>
      <c r="BF44" s="105"/>
      <c r="BG44" s="105">
        <v>500</v>
      </c>
      <c r="BH44" s="105"/>
      <c r="BI44" s="105">
        <v>500</v>
      </c>
      <c r="BJ44" s="117"/>
      <c r="BK44" s="105">
        <f t="shared" si="13"/>
        <v>1900</v>
      </c>
      <c r="BL44" s="105">
        <f t="shared" si="14"/>
        <v>380</v>
      </c>
      <c r="BM44" s="105">
        <v>900</v>
      </c>
      <c r="BN44" s="105"/>
      <c r="BO44" s="105">
        <v>500</v>
      </c>
      <c r="BP44" s="105"/>
      <c r="BQ44" s="105"/>
      <c r="BR44" s="105">
        <f t="shared" si="15"/>
        <v>1400</v>
      </c>
      <c r="BS44" s="105">
        <f t="shared" si="16"/>
        <v>280</v>
      </c>
      <c r="BT44" s="105">
        <v>900</v>
      </c>
      <c r="BU44" s="105"/>
      <c r="BV44" s="105">
        <v>600</v>
      </c>
      <c r="BW44" s="105"/>
      <c r="BX44" s="111"/>
      <c r="BY44" s="105">
        <f t="shared" si="17"/>
        <v>1500</v>
      </c>
      <c r="BZ44" s="105">
        <f t="shared" si="18"/>
        <v>300</v>
      </c>
      <c r="CA44" s="105">
        <v>555</v>
      </c>
      <c r="CB44" s="105"/>
      <c r="CC44" s="105">
        <v>600</v>
      </c>
      <c r="CD44" s="105"/>
      <c r="CE44" s="105">
        <v>345</v>
      </c>
      <c r="CF44" s="105">
        <f t="shared" si="19"/>
        <v>1500</v>
      </c>
      <c r="CG44" s="105">
        <f t="shared" si="20"/>
        <v>300</v>
      </c>
      <c r="CH44" s="105">
        <v>900</v>
      </c>
      <c r="CI44" s="105"/>
      <c r="CJ44" s="105">
        <v>600</v>
      </c>
      <c r="CK44" s="105">
        <v>900</v>
      </c>
      <c r="CL44" s="105"/>
      <c r="CM44" s="117"/>
      <c r="CN44" s="105">
        <f t="shared" si="21"/>
        <v>2400</v>
      </c>
      <c r="CO44" s="105">
        <f t="shared" si="22"/>
        <v>480</v>
      </c>
      <c r="CP44" s="105">
        <f t="shared" si="23"/>
        <v>10455</v>
      </c>
      <c r="CQ44" s="105">
        <f t="shared" si="24"/>
        <v>5600</v>
      </c>
      <c r="CR44" s="105">
        <f t="shared" si="25"/>
        <v>1900</v>
      </c>
      <c r="CS44" s="105">
        <f t="shared" si="36"/>
        <v>345</v>
      </c>
      <c r="CT44" s="105">
        <f t="shared" si="37"/>
        <v>18300</v>
      </c>
      <c r="CU44" s="125">
        <f t="shared" si="46"/>
        <v>1525</v>
      </c>
      <c r="CV44" s="106">
        <f t="shared" si="29"/>
        <v>3660</v>
      </c>
      <c r="CW44" s="105">
        <f t="shared" si="30"/>
        <v>14640</v>
      </c>
    </row>
    <row r="45" spans="1:103" ht="21.75" customHeight="1" x14ac:dyDescent="0.25">
      <c r="A45" s="111">
        <v>46</v>
      </c>
      <c r="B45" s="384" t="s">
        <v>424</v>
      </c>
      <c r="C45" s="117" t="s">
        <v>8</v>
      </c>
      <c r="D45" s="110">
        <v>1000</v>
      </c>
      <c r="E45" s="110"/>
      <c r="F45" s="110">
        <v>300</v>
      </c>
      <c r="G45" s="110"/>
      <c r="H45" s="105"/>
      <c r="I45" s="110">
        <f t="shared" si="38"/>
        <v>1300</v>
      </c>
      <c r="J45" s="106">
        <f t="shared" si="39"/>
        <v>260</v>
      </c>
      <c r="K45" s="110">
        <v>1000</v>
      </c>
      <c r="L45" s="110"/>
      <c r="M45" s="110">
        <v>400</v>
      </c>
      <c r="N45" s="110"/>
      <c r="O45" s="110"/>
      <c r="P45" s="106"/>
      <c r="Q45" s="110">
        <f t="shared" si="40"/>
        <v>1400</v>
      </c>
      <c r="R45" s="110">
        <f t="shared" si="41"/>
        <v>280</v>
      </c>
      <c r="S45" s="110">
        <v>1000</v>
      </c>
      <c r="T45" s="110"/>
      <c r="U45" s="110">
        <v>400</v>
      </c>
      <c r="V45" s="110"/>
      <c r="W45" s="110"/>
      <c r="X45" s="110"/>
      <c r="Y45" s="110"/>
      <c r="Z45" s="110">
        <f t="shared" si="42"/>
        <v>1400</v>
      </c>
      <c r="AA45" s="105">
        <f t="shared" si="43"/>
        <v>280</v>
      </c>
      <c r="AB45" s="110">
        <v>1000</v>
      </c>
      <c r="AC45" s="110"/>
      <c r="AD45" s="110">
        <v>400</v>
      </c>
      <c r="AE45" s="110">
        <v>500</v>
      </c>
      <c r="AF45" s="110"/>
      <c r="AG45" s="110"/>
      <c r="AH45" s="105">
        <f t="shared" si="44"/>
        <v>1900</v>
      </c>
      <c r="AI45" s="105">
        <f t="shared" si="45"/>
        <v>380</v>
      </c>
      <c r="AJ45" s="105">
        <v>1000</v>
      </c>
      <c r="AK45" s="105"/>
      <c r="AL45" s="105">
        <v>400</v>
      </c>
      <c r="AM45" s="105"/>
      <c r="AN45" s="111"/>
      <c r="AO45" s="110">
        <f t="shared" si="47"/>
        <v>1400</v>
      </c>
      <c r="AP45" s="105">
        <f t="shared" si="48"/>
        <v>280</v>
      </c>
      <c r="AQ45" s="107">
        <v>1000</v>
      </c>
      <c r="AR45" s="109"/>
      <c r="AS45" s="107">
        <v>400</v>
      </c>
      <c r="AT45" s="105"/>
      <c r="AU45" s="105"/>
      <c r="AV45" s="105">
        <f t="shared" si="49"/>
        <v>1400</v>
      </c>
      <c r="AW45" s="105">
        <f t="shared" si="50"/>
        <v>280</v>
      </c>
      <c r="AX45" s="109">
        <v>1000</v>
      </c>
      <c r="AY45" s="109"/>
      <c r="AZ45" s="109">
        <v>500</v>
      </c>
      <c r="BA45" s="110"/>
      <c r="BB45" s="117"/>
      <c r="BC45" s="105">
        <f t="shared" si="51"/>
        <v>1500</v>
      </c>
      <c r="BD45" s="109">
        <f t="shared" si="52"/>
        <v>300</v>
      </c>
      <c r="BE45" s="106">
        <v>1000</v>
      </c>
      <c r="BF45" s="105"/>
      <c r="BG45" s="105">
        <v>500</v>
      </c>
      <c r="BH45" s="105"/>
      <c r="BI45" s="105">
        <v>500</v>
      </c>
      <c r="BJ45" s="117"/>
      <c r="BK45" s="105">
        <f t="shared" si="13"/>
        <v>2000</v>
      </c>
      <c r="BL45" s="105">
        <f t="shared" si="14"/>
        <v>400</v>
      </c>
      <c r="BM45" s="105">
        <v>1000</v>
      </c>
      <c r="BN45" s="105"/>
      <c r="BO45" s="105">
        <v>500</v>
      </c>
      <c r="BP45" s="105"/>
      <c r="BQ45" s="105"/>
      <c r="BR45" s="105">
        <f t="shared" si="15"/>
        <v>1500</v>
      </c>
      <c r="BS45" s="105">
        <f t="shared" si="16"/>
        <v>300</v>
      </c>
      <c r="BT45" s="105">
        <v>1000</v>
      </c>
      <c r="BU45" s="105"/>
      <c r="BV45" s="105">
        <v>500</v>
      </c>
      <c r="BW45" s="105"/>
      <c r="BX45" s="111"/>
      <c r="BY45" s="105">
        <f t="shared" si="17"/>
        <v>1500</v>
      </c>
      <c r="BZ45" s="105">
        <f t="shared" si="18"/>
        <v>300</v>
      </c>
      <c r="CA45" s="105">
        <v>1000</v>
      </c>
      <c r="CB45" s="105"/>
      <c r="CC45" s="105">
        <v>500</v>
      </c>
      <c r="CD45" s="105"/>
      <c r="CE45" s="105"/>
      <c r="CF45" s="105">
        <f t="shared" si="19"/>
        <v>1500</v>
      </c>
      <c r="CG45" s="105">
        <f t="shared" si="20"/>
        <v>300</v>
      </c>
      <c r="CH45" s="105">
        <v>1000</v>
      </c>
      <c r="CI45" s="105"/>
      <c r="CJ45" s="105">
        <v>500</v>
      </c>
      <c r="CK45" s="105">
        <v>1000</v>
      </c>
      <c r="CL45" s="105"/>
      <c r="CM45" s="117"/>
      <c r="CN45" s="105">
        <f t="shared" si="21"/>
        <v>2500</v>
      </c>
      <c r="CO45" s="105">
        <f t="shared" si="22"/>
        <v>500</v>
      </c>
      <c r="CP45" s="105">
        <f t="shared" si="23"/>
        <v>12000</v>
      </c>
      <c r="CQ45" s="105">
        <f t="shared" si="24"/>
        <v>5300</v>
      </c>
      <c r="CR45" s="105">
        <f t="shared" si="25"/>
        <v>2000</v>
      </c>
      <c r="CS45" s="105">
        <f t="shared" si="36"/>
        <v>0</v>
      </c>
      <c r="CT45" s="105">
        <f t="shared" si="37"/>
        <v>19300</v>
      </c>
      <c r="CU45" s="125">
        <f t="shared" si="46"/>
        <v>1608.3333333333333</v>
      </c>
      <c r="CV45" s="106">
        <f t="shared" si="29"/>
        <v>3860</v>
      </c>
      <c r="CW45" s="105">
        <f t="shared" si="30"/>
        <v>15440</v>
      </c>
    </row>
    <row r="46" spans="1:103" ht="26.25" customHeight="1" x14ac:dyDescent="0.25">
      <c r="A46" s="111">
        <v>47</v>
      </c>
      <c r="B46" s="384" t="s">
        <v>423</v>
      </c>
      <c r="C46" s="117" t="s">
        <v>9</v>
      </c>
      <c r="D46" s="110"/>
      <c r="E46" s="110"/>
      <c r="F46" s="110"/>
      <c r="G46" s="110"/>
      <c r="H46" s="105"/>
      <c r="I46" s="110">
        <f t="shared" si="38"/>
        <v>0</v>
      </c>
      <c r="J46" s="106">
        <f t="shared" si="39"/>
        <v>0</v>
      </c>
      <c r="K46" s="110"/>
      <c r="L46" s="110"/>
      <c r="M46" s="110"/>
      <c r="N46" s="110"/>
      <c r="O46" s="110"/>
      <c r="P46" s="106"/>
      <c r="Q46" s="110">
        <f t="shared" si="40"/>
        <v>0</v>
      </c>
      <c r="R46" s="110">
        <f t="shared" si="41"/>
        <v>0</v>
      </c>
      <c r="S46" s="110"/>
      <c r="T46" s="110"/>
      <c r="U46" s="110"/>
      <c r="V46" s="110"/>
      <c r="W46" s="110"/>
      <c r="X46" s="110"/>
      <c r="Y46" s="110"/>
      <c r="Z46" s="110">
        <f t="shared" si="42"/>
        <v>0</v>
      </c>
      <c r="AA46" s="105">
        <f t="shared" si="43"/>
        <v>0</v>
      </c>
      <c r="AB46" s="110">
        <v>900</v>
      </c>
      <c r="AC46" s="110"/>
      <c r="AD46" s="110">
        <v>600</v>
      </c>
      <c r="AE46" s="110">
        <v>500</v>
      </c>
      <c r="AF46" s="110"/>
      <c r="AG46" s="110"/>
      <c r="AH46" s="105">
        <f t="shared" si="44"/>
        <v>2000</v>
      </c>
      <c r="AI46" s="105">
        <f t="shared" si="45"/>
        <v>400</v>
      </c>
      <c r="AJ46" s="105">
        <v>900</v>
      </c>
      <c r="AK46" s="105"/>
      <c r="AL46" s="105">
        <v>600</v>
      </c>
      <c r="AM46" s="105"/>
      <c r="AN46" s="111"/>
      <c r="AO46" s="110">
        <f t="shared" si="47"/>
        <v>1500</v>
      </c>
      <c r="AP46" s="105">
        <f t="shared" si="48"/>
        <v>300</v>
      </c>
      <c r="AQ46" s="107">
        <v>900</v>
      </c>
      <c r="AR46" s="109"/>
      <c r="AS46" s="107">
        <v>600</v>
      </c>
      <c r="AT46" s="105"/>
      <c r="AU46" s="105"/>
      <c r="AV46" s="105">
        <f t="shared" si="49"/>
        <v>1500</v>
      </c>
      <c r="AW46" s="105">
        <f t="shared" si="50"/>
        <v>300</v>
      </c>
      <c r="AX46" s="109">
        <v>900</v>
      </c>
      <c r="AY46" s="109"/>
      <c r="AZ46" s="109">
        <v>600</v>
      </c>
      <c r="BA46" s="110"/>
      <c r="BB46" s="117"/>
      <c r="BC46" s="105">
        <f t="shared" si="51"/>
        <v>1500</v>
      </c>
      <c r="BD46" s="109">
        <f t="shared" si="52"/>
        <v>300</v>
      </c>
      <c r="BE46" s="106">
        <v>900</v>
      </c>
      <c r="BF46" s="105"/>
      <c r="BG46" s="105">
        <v>600</v>
      </c>
      <c r="BH46" s="105"/>
      <c r="BI46" s="105">
        <v>500</v>
      </c>
      <c r="BJ46" s="117"/>
      <c r="BK46" s="105">
        <f t="shared" si="13"/>
        <v>2000</v>
      </c>
      <c r="BL46" s="105">
        <f t="shared" si="14"/>
        <v>400</v>
      </c>
      <c r="BM46" s="105">
        <v>900</v>
      </c>
      <c r="BN46" s="105"/>
      <c r="BO46" s="105">
        <v>600</v>
      </c>
      <c r="BP46" s="105"/>
      <c r="BQ46" s="105"/>
      <c r="BR46" s="105">
        <f t="shared" si="15"/>
        <v>1500</v>
      </c>
      <c r="BS46" s="105">
        <f t="shared" si="16"/>
        <v>300</v>
      </c>
      <c r="BT46" s="105">
        <v>900</v>
      </c>
      <c r="BU46" s="105"/>
      <c r="BV46" s="105">
        <v>600</v>
      </c>
      <c r="BW46" s="105"/>
      <c r="BX46" s="111"/>
      <c r="BY46" s="105">
        <f t="shared" si="17"/>
        <v>1500</v>
      </c>
      <c r="BZ46" s="105">
        <f t="shared" si="18"/>
        <v>300</v>
      </c>
      <c r="CA46" s="105">
        <v>900</v>
      </c>
      <c r="CB46" s="105"/>
      <c r="CC46" s="105">
        <v>600</v>
      </c>
      <c r="CD46" s="105"/>
      <c r="CE46" s="105"/>
      <c r="CF46" s="105">
        <f t="shared" si="19"/>
        <v>1500</v>
      </c>
      <c r="CG46" s="105">
        <f t="shared" si="20"/>
        <v>300</v>
      </c>
      <c r="CH46" s="105">
        <v>900</v>
      </c>
      <c r="CI46" s="105"/>
      <c r="CJ46" s="105">
        <v>600</v>
      </c>
      <c r="CK46" s="105">
        <v>900</v>
      </c>
      <c r="CL46" s="105"/>
      <c r="CM46" s="117"/>
      <c r="CN46" s="105">
        <f t="shared" si="21"/>
        <v>2400</v>
      </c>
      <c r="CO46" s="105">
        <f t="shared" si="22"/>
        <v>480</v>
      </c>
      <c r="CP46" s="105">
        <f t="shared" si="23"/>
        <v>8100</v>
      </c>
      <c r="CQ46" s="105">
        <f t="shared" si="24"/>
        <v>5400</v>
      </c>
      <c r="CR46" s="105">
        <f t="shared" si="25"/>
        <v>1900</v>
      </c>
      <c r="CS46" s="105">
        <f t="shared" si="36"/>
        <v>0</v>
      </c>
      <c r="CT46" s="105">
        <f t="shared" si="37"/>
        <v>15400</v>
      </c>
      <c r="CU46" s="125">
        <f t="shared" si="46"/>
        <v>1283.3333333333333</v>
      </c>
      <c r="CV46" s="106">
        <f t="shared" si="29"/>
        <v>3080</v>
      </c>
      <c r="CW46" s="105">
        <f t="shared" si="30"/>
        <v>12320</v>
      </c>
    </row>
    <row r="47" spans="1:103" ht="18.95" customHeight="1" x14ac:dyDescent="0.25">
      <c r="A47" s="111">
        <v>48</v>
      </c>
      <c r="B47" s="384" t="s">
        <v>422</v>
      </c>
      <c r="C47" s="117" t="s">
        <v>9</v>
      </c>
      <c r="D47" s="110">
        <v>1000</v>
      </c>
      <c r="E47" s="110"/>
      <c r="F47" s="110">
        <v>300</v>
      </c>
      <c r="G47" s="110"/>
      <c r="H47" s="105"/>
      <c r="I47" s="110">
        <f t="shared" si="38"/>
        <v>1300</v>
      </c>
      <c r="J47" s="106">
        <f t="shared" si="39"/>
        <v>260</v>
      </c>
      <c r="K47" s="110">
        <v>1000</v>
      </c>
      <c r="L47" s="110"/>
      <c r="M47" s="110">
        <v>200</v>
      </c>
      <c r="N47" s="110"/>
      <c r="O47" s="110"/>
      <c r="P47" s="106"/>
      <c r="Q47" s="110">
        <f t="shared" si="40"/>
        <v>1200</v>
      </c>
      <c r="R47" s="110">
        <f t="shared" si="41"/>
        <v>240</v>
      </c>
      <c r="S47" s="110">
        <v>1000</v>
      </c>
      <c r="T47" s="110"/>
      <c r="U47" s="110">
        <v>300</v>
      </c>
      <c r="V47" s="110"/>
      <c r="W47" s="110"/>
      <c r="X47" s="110"/>
      <c r="Y47" s="110"/>
      <c r="Z47" s="110">
        <f t="shared" si="42"/>
        <v>1300</v>
      </c>
      <c r="AA47" s="105">
        <f t="shared" si="43"/>
        <v>260</v>
      </c>
      <c r="AB47" s="110">
        <v>1000</v>
      </c>
      <c r="AC47" s="110"/>
      <c r="AD47" s="110">
        <v>400</v>
      </c>
      <c r="AE47" s="110">
        <v>500</v>
      </c>
      <c r="AF47" s="110"/>
      <c r="AG47" s="110"/>
      <c r="AH47" s="105">
        <f t="shared" si="44"/>
        <v>1900</v>
      </c>
      <c r="AI47" s="105">
        <f t="shared" si="45"/>
        <v>380</v>
      </c>
      <c r="AJ47" s="105">
        <v>1000</v>
      </c>
      <c r="AK47" s="105"/>
      <c r="AL47" s="105">
        <v>400</v>
      </c>
      <c r="AM47" s="105"/>
      <c r="AN47" s="111"/>
      <c r="AO47" s="110">
        <f t="shared" si="47"/>
        <v>1400</v>
      </c>
      <c r="AP47" s="105">
        <f t="shared" si="48"/>
        <v>280</v>
      </c>
      <c r="AQ47" s="107">
        <v>1000</v>
      </c>
      <c r="AR47" s="109"/>
      <c r="AS47" s="107">
        <v>400</v>
      </c>
      <c r="AT47" s="105"/>
      <c r="AU47" s="105"/>
      <c r="AV47" s="105">
        <f t="shared" si="49"/>
        <v>1400</v>
      </c>
      <c r="AW47" s="105">
        <f t="shared" si="50"/>
        <v>280</v>
      </c>
      <c r="AX47" s="109">
        <v>1000</v>
      </c>
      <c r="AY47" s="109"/>
      <c r="AZ47" s="109">
        <v>500</v>
      </c>
      <c r="BA47" s="110"/>
      <c r="BB47" s="105"/>
      <c r="BC47" s="105">
        <f t="shared" si="51"/>
        <v>1500</v>
      </c>
      <c r="BD47" s="109">
        <f t="shared" si="52"/>
        <v>300</v>
      </c>
      <c r="BE47" s="106">
        <v>1000</v>
      </c>
      <c r="BF47" s="105"/>
      <c r="BG47" s="105">
        <v>500</v>
      </c>
      <c r="BH47" s="105"/>
      <c r="BI47" s="105">
        <v>500</v>
      </c>
      <c r="BJ47" s="117"/>
      <c r="BK47" s="105">
        <f t="shared" si="13"/>
        <v>2000</v>
      </c>
      <c r="BL47" s="105">
        <f t="shared" si="14"/>
        <v>400</v>
      </c>
      <c r="BM47" s="105">
        <v>1000</v>
      </c>
      <c r="BN47" s="105"/>
      <c r="BO47" s="105">
        <v>500</v>
      </c>
      <c r="BP47" s="105"/>
      <c r="BQ47" s="105"/>
      <c r="BR47" s="105">
        <f t="shared" si="15"/>
        <v>1500</v>
      </c>
      <c r="BS47" s="105">
        <f t="shared" si="16"/>
        <v>300</v>
      </c>
      <c r="BT47" s="105">
        <v>1000</v>
      </c>
      <c r="BU47" s="105"/>
      <c r="BV47" s="105">
        <v>500</v>
      </c>
      <c r="BW47" s="105"/>
      <c r="BX47" s="111"/>
      <c r="BY47" s="105">
        <f t="shared" si="17"/>
        <v>1500</v>
      </c>
      <c r="BZ47" s="105">
        <f t="shared" si="18"/>
        <v>300</v>
      </c>
      <c r="CA47" s="105">
        <v>1000</v>
      </c>
      <c r="CB47" s="105"/>
      <c r="CC47" s="105">
        <v>500</v>
      </c>
      <c r="CD47" s="105"/>
      <c r="CE47" s="105"/>
      <c r="CF47" s="105">
        <f t="shared" si="19"/>
        <v>1500</v>
      </c>
      <c r="CG47" s="105">
        <f t="shared" si="20"/>
        <v>300</v>
      </c>
      <c r="CH47" s="105">
        <v>1000</v>
      </c>
      <c r="CI47" s="105"/>
      <c r="CJ47" s="105">
        <v>500</v>
      </c>
      <c r="CK47" s="105">
        <v>1000</v>
      </c>
      <c r="CL47" s="105"/>
      <c r="CM47" s="117"/>
      <c r="CN47" s="105">
        <f t="shared" si="21"/>
        <v>2500</v>
      </c>
      <c r="CO47" s="105">
        <f t="shared" si="22"/>
        <v>500</v>
      </c>
      <c r="CP47" s="105">
        <f t="shared" si="23"/>
        <v>12000</v>
      </c>
      <c r="CQ47" s="105">
        <f t="shared" si="24"/>
        <v>5000</v>
      </c>
      <c r="CR47" s="105">
        <f t="shared" si="25"/>
        <v>2000</v>
      </c>
      <c r="CS47" s="105">
        <f t="shared" si="36"/>
        <v>0</v>
      </c>
      <c r="CT47" s="105">
        <f t="shared" si="37"/>
        <v>19000</v>
      </c>
      <c r="CU47" s="125">
        <f t="shared" si="46"/>
        <v>1583.3333333333333</v>
      </c>
      <c r="CV47" s="106">
        <f t="shared" si="29"/>
        <v>3800</v>
      </c>
      <c r="CW47" s="105">
        <f t="shared" si="30"/>
        <v>15200</v>
      </c>
    </row>
    <row r="48" spans="1:103" ht="18.95" customHeight="1" x14ac:dyDescent="0.25">
      <c r="A48" s="111">
        <v>49</v>
      </c>
      <c r="B48" s="384" t="s">
        <v>421</v>
      </c>
      <c r="C48" s="122" t="s">
        <v>420</v>
      </c>
      <c r="D48" s="110">
        <v>1600</v>
      </c>
      <c r="E48" s="110"/>
      <c r="F48" s="110">
        <v>625</v>
      </c>
      <c r="G48" s="110"/>
      <c r="H48" s="105"/>
      <c r="I48" s="110">
        <f t="shared" si="38"/>
        <v>2225</v>
      </c>
      <c r="J48" s="98">
        <v>0</v>
      </c>
      <c r="K48" s="110">
        <v>1571.43</v>
      </c>
      <c r="L48" s="110"/>
      <c r="M48" s="110">
        <v>1600</v>
      </c>
      <c r="N48" s="110"/>
      <c r="O48" s="110"/>
      <c r="P48" s="106"/>
      <c r="Q48" s="110">
        <f t="shared" si="40"/>
        <v>3171.4300000000003</v>
      </c>
      <c r="R48" s="112">
        <v>0</v>
      </c>
      <c r="S48" s="110">
        <v>1514.29</v>
      </c>
      <c r="T48" s="110"/>
      <c r="U48" s="110">
        <v>1600</v>
      </c>
      <c r="V48" s="110"/>
      <c r="W48" s="110"/>
      <c r="X48" s="110"/>
      <c r="Y48" s="110"/>
      <c r="Z48" s="110">
        <f t="shared" si="42"/>
        <v>3114.29</v>
      </c>
      <c r="AA48" s="120">
        <v>182.14</v>
      </c>
      <c r="AB48" s="110">
        <v>1600</v>
      </c>
      <c r="AC48" s="110"/>
      <c r="AD48" s="110">
        <v>1600</v>
      </c>
      <c r="AE48" s="110">
        <v>500</v>
      </c>
      <c r="AF48" s="110"/>
      <c r="AG48" s="110"/>
      <c r="AH48" s="105">
        <f t="shared" si="44"/>
        <v>3700</v>
      </c>
      <c r="AI48" s="118">
        <v>1060</v>
      </c>
      <c r="AJ48" s="105">
        <v>1600</v>
      </c>
      <c r="AK48" s="105"/>
      <c r="AL48" s="105">
        <v>1600</v>
      </c>
      <c r="AM48" s="105"/>
      <c r="AN48" s="111"/>
      <c r="AO48" s="110">
        <f t="shared" si="47"/>
        <v>3200</v>
      </c>
      <c r="AP48" s="105">
        <f t="shared" si="48"/>
        <v>640</v>
      </c>
      <c r="AQ48" s="107">
        <v>1600</v>
      </c>
      <c r="AR48" s="109"/>
      <c r="AS48" s="107">
        <v>1600</v>
      </c>
      <c r="AT48" s="105"/>
      <c r="AU48" s="105"/>
      <c r="AV48" s="105">
        <f t="shared" si="49"/>
        <v>3200</v>
      </c>
      <c r="AW48" s="105">
        <f t="shared" si="50"/>
        <v>640</v>
      </c>
      <c r="AX48" s="109">
        <v>1457.14</v>
      </c>
      <c r="AY48" s="109"/>
      <c r="AZ48" s="109">
        <v>1600</v>
      </c>
      <c r="BA48" s="110"/>
      <c r="BB48" s="105"/>
      <c r="BC48" s="105">
        <f t="shared" si="51"/>
        <v>3057.1400000000003</v>
      </c>
      <c r="BD48" s="109">
        <f t="shared" si="52"/>
        <v>611.42800000000011</v>
      </c>
      <c r="BE48" s="106">
        <v>1600</v>
      </c>
      <c r="BF48" s="105"/>
      <c r="BG48" s="105">
        <v>1600</v>
      </c>
      <c r="BH48" s="105"/>
      <c r="BI48" s="105">
        <v>500</v>
      </c>
      <c r="BJ48" s="117"/>
      <c r="BK48" s="105">
        <f t="shared" si="13"/>
        <v>3700</v>
      </c>
      <c r="BL48" s="105">
        <f t="shared" si="14"/>
        <v>740</v>
      </c>
      <c r="BM48" s="105">
        <v>1443.47</v>
      </c>
      <c r="BN48" s="105"/>
      <c r="BO48" s="105">
        <v>1600</v>
      </c>
      <c r="BP48" s="105"/>
      <c r="BQ48" s="105"/>
      <c r="BR48" s="105">
        <f t="shared" si="15"/>
        <v>3043.4700000000003</v>
      </c>
      <c r="BS48" s="105">
        <f t="shared" si="16"/>
        <v>608.69400000000007</v>
      </c>
      <c r="BT48" s="105">
        <v>1570</v>
      </c>
      <c r="BU48" s="105"/>
      <c r="BV48" s="105">
        <v>1600</v>
      </c>
      <c r="BW48" s="105"/>
      <c r="BX48" s="111"/>
      <c r="BY48" s="105">
        <f t="shared" si="17"/>
        <v>3170</v>
      </c>
      <c r="BZ48" s="105">
        <f t="shared" si="18"/>
        <v>634</v>
      </c>
      <c r="CA48" s="105">
        <v>1495.24</v>
      </c>
      <c r="CB48" s="105"/>
      <c r="CC48" s="105">
        <v>1600</v>
      </c>
      <c r="CD48" s="105"/>
      <c r="CE48" s="105"/>
      <c r="CF48" s="105">
        <f t="shared" si="19"/>
        <v>3095.24</v>
      </c>
      <c r="CG48" s="105">
        <f t="shared" si="20"/>
        <v>619.048</v>
      </c>
      <c r="CH48" s="105">
        <v>1600</v>
      </c>
      <c r="CI48" s="105"/>
      <c r="CJ48" s="105">
        <v>1600</v>
      </c>
      <c r="CK48" s="105">
        <v>1000</v>
      </c>
      <c r="CL48" s="105"/>
      <c r="CM48" s="117"/>
      <c r="CN48" s="105">
        <f t="shared" si="21"/>
        <v>4200</v>
      </c>
      <c r="CO48" s="105">
        <f t="shared" si="22"/>
        <v>840</v>
      </c>
      <c r="CP48" s="105">
        <f t="shared" si="23"/>
        <v>18651.57</v>
      </c>
      <c r="CQ48" s="105">
        <f t="shared" si="24"/>
        <v>18225</v>
      </c>
      <c r="CR48" s="105">
        <f t="shared" si="25"/>
        <v>2000</v>
      </c>
      <c r="CS48" s="105">
        <f t="shared" si="36"/>
        <v>0</v>
      </c>
      <c r="CT48" s="105">
        <f t="shared" si="37"/>
        <v>38876.57</v>
      </c>
      <c r="CU48" s="125">
        <f t="shared" si="46"/>
        <v>3239.7141666666666</v>
      </c>
      <c r="CV48" s="118">
        <f t="shared" si="29"/>
        <v>6575.31</v>
      </c>
      <c r="CW48" s="105">
        <f t="shared" si="30"/>
        <v>32301.26</v>
      </c>
    </row>
    <row r="49" spans="1:103" ht="20.25" customHeight="1" x14ac:dyDescent="0.25">
      <c r="A49" s="111">
        <v>50</v>
      </c>
      <c r="B49" s="384" t="s">
        <v>419</v>
      </c>
      <c r="C49" s="117" t="s">
        <v>9</v>
      </c>
      <c r="D49" s="110">
        <v>861.11</v>
      </c>
      <c r="E49" s="110"/>
      <c r="F49" s="110">
        <v>300</v>
      </c>
      <c r="G49" s="110"/>
      <c r="H49" s="105"/>
      <c r="I49" s="110">
        <f t="shared" si="38"/>
        <v>1161.1100000000001</v>
      </c>
      <c r="J49" s="106">
        <f t="shared" ref="J49:J62" si="53">I49*20%</f>
        <v>232.22200000000004</v>
      </c>
      <c r="K49" s="110">
        <v>900</v>
      </c>
      <c r="L49" s="110"/>
      <c r="M49" s="110">
        <v>300</v>
      </c>
      <c r="N49" s="110"/>
      <c r="O49" s="110"/>
      <c r="P49" s="106"/>
      <c r="Q49" s="110">
        <f t="shared" si="40"/>
        <v>1200</v>
      </c>
      <c r="R49" s="110">
        <f t="shared" ref="R49:R80" si="54">Q49*20%</f>
        <v>240</v>
      </c>
      <c r="S49" s="110">
        <v>900</v>
      </c>
      <c r="T49" s="110"/>
      <c r="U49" s="110">
        <v>400</v>
      </c>
      <c r="V49" s="110">
        <v>125</v>
      </c>
      <c r="W49" s="110"/>
      <c r="X49" s="110"/>
      <c r="Y49" s="110"/>
      <c r="Z49" s="110">
        <f t="shared" si="42"/>
        <v>1425</v>
      </c>
      <c r="AA49" s="105">
        <f t="shared" ref="AA49:AA80" si="55">Z49*20%</f>
        <v>285</v>
      </c>
      <c r="AB49" s="110">
        <v>900</v>
      </c>
      <c r="AC49" s="110"/>
      <c r="AD49" s="110">
        <v>400</v>
      </c>
      <c r="AE49" s="110">
        <v>500</v>
      </c>
      <c r="AF49" s="110"/>
      <c r="AG49" s="110"/>
      <c r="AH49" s="105">
        <f t="shared" si="44"/>
        <v>1800</v>
      </c>
      <c r="AI49" s="105">
        <f t="shared" ref="AI49:AI80" si="56">AH49*20%</f>
        <v>360</v>
      </c>
      <c r="AJ49" s="105">
        <v>900</v>
      </c>
      <c r="AK49" s="105"/>
      <c r="AL49" s="105">
        <v>400</v>
      </c>
      <c r="AM49" s="105"/>
      <c r="AN49" s="111"/>
      <c r="AO49" s="110">
        <f t="shared" si="47"/>
        <v>1300</v>
      </c>
      <c r="AP49" s="105">
        <f t="shared" si="48"/>
        <v>260</v>
      </c>
      <c r="AQ49" s="107">
        <v>900</v>
      </c>
      <c r="AR49" s="109"/>
      <c r="AS49" s="107">
        <v>400</v>
      </c>
      <c r="AT49" s="105"/>
      <c r="AU49" s="105"/>
      <c r="AV49" s="105">
        <f t="shared" si="49"/>
        <v>1300</v>
      </c>
      <c r="AW49" s="105">
        <f t="shared" si="50"/>
        <v>260</v>
      </c>
      <c r="AX49" s="109">
        <v>900</v>
      </c>
      <c r="AY49" s="109"/>
      <c r="AZ49" s="109">
        <v>500</v>
      </c>
      <c r="BA49" s="110"/>
      <c r="BB49" s="117"/>
      <c r="BC49" s="105">
        <f t="shared" si="51"/>
        <v>1400</v>
      </c>
      <c r="BD49" s="109">
        <f t="shared" si="52"/>
        <v>280</v>
      </c>
      <c r="BE49" s="106">
        <v>900</v>
      </c>
      <c r="BF49" s="105"/>
      <c r="BG49" s="105">
        <v>500</v>
      </c>
      <c r="BH49" s="105"/>
      <c r="BI49" s="105">
        <v>500</v>
      </c>
      <c r="BJ49" s="117"/>
      <c r="BK49" s="105">
        <f t="shared" si="13"/>
        <v>1900</v>
      </c>
      <c r="BL49" s="105">
        <f t="shared" si="14"/>
        <v>380</v>
      </c>
      <c r="BM49" s="105">
        <v>900</v>
      </c>
      <c r="BN49" s="105"/>
      <c r="BO49" s="105">
        <v>500</v>
      </c>
      <c r="BP49" s="105"/>
      <c r="BQ49" s="105"/>
      <c r="BR49" s="105">
        <f t="shared" si="15"/>
        <v>1400</v>
      </c>
      <c r="BS49" s="105">
        <f t="shared" si="16"/>
        <v>280</v>
      </c>
      <c r="BT49" s="105">
        <v>900</v>
      </c>
      <c r="BU49" s="105"/>
      <c r="BV49" s="105">
        <v>500</v>
      </c>
      <c r="BW49" s="105"/>
      <c r="BX49" s="111"/>
      <c r="BY49" s="105">
        <f t="shared" si="17"/>
        <v>1400</v>
      </c>
      <c r="BZ49" s="105">
        <f t="shared" si="18"/>
        <v>280</v>
      </c>
      <c r="CA49" s="105">
        <v>900</v>
      </c>
      <c r="CB49" s="105"/>
      <c r="CC49" s="105">
        <v>500</v>
      </c>
      <c r="CD49" s="105"/>
      <c r="CE49" s="105"/>
      <c r="CF49" s="105">
        <f t="shared" si="19"/>
        <v>1400</v>
      </c>
      <c r="CG49" s="105">
        <f t="shared" si="20"/>
        <v>280</v>
      </c>
      <c r="CH49" s="105">
        <v>900</v>
      </c>
      <c r="CI49" s="105"/>
      <c r="CJ49" s="105">
        <v>500</v>
      </c>
      <c r="CK49" s="105">
        <v>900</v>
      </c>
      <c r="CL49" s="105"/>
      <c r="CM49" s="117"/>
      <c r="CN49" s="105">
        <f t="shared" si="21"/>
        <v>2300</v>
      </c>
      <c r="CO49" s="105">
        <f t="shared" si="22"/>
        <v>460</v>
      </c>
      <c r="CP49" s="105">
        <f t="shared" si="23"/>
        <v>10761.11</v>
      </c>
      <c r="CQ49" s="105">
        <f t="shared" si="24"/>
        <v>5200</v>
      </c>
      <c r="CR49" s="105">
        <f t="shared" si="25"/>
        <v>2025</v>
      </c>
      <c r="CS49" s="105">
        <f t="shared" si="36"/>
        <v>0</v>
      </c>
      <c r="CT49" s="105">
        <f t="shared" si="37"/>
        <v>17986.11</v>
      </c>
      <c r="CU49" s="125">
        <f t="shared" si="46"/>
        <v>1498.8425</v>
      </c>
      <c r="CV49" s="106">
        <f t="shared" si="29"/>
        <v>3597.2220000000002</v>
      </c>
      <c r="CW49" s="105">
        <f t="shared" si="30"/>
        <v>14388.888000000001</v>
      </c>
      <c r="CY49" s="130"/>
    </row>
    <row r="50" spans="1:103" ht="28.5" customHeight="1" x14ac:dyDescent="0.25">
      <c r="A50" s="111">
        <v>51</v>
      </c>
      <c r="B50" s="99" t="s">
        <v>418</v>
      </c>
      <c r="C50" s="129" t="s">
        <v>417</v>
      </c>
      <c r="D50" s="110">
        <v>2150</v>
      </c>
      <c r="E50" s="110"/>
      <c r="F50" s="110">
        <v>2150</v>
      </c>
      <c r="G50" s="110"/>
      <c r="H50" s="105"/>
      <c r="I50" s="110">
        <f t="shared" si="38"/>
        <v>4300</v>
      </c>
      <c r="J50" s="106">
        <f t="shared" si="53"/>
        <v>860</v>
      </c>
      <c r="K50" s="110">
        <v>2150</v>
      </c>
      <c r="L50" s="110"/>
      <c r="M50" s="110">
        <v>2150</v>
      </c>
      <c r="N50" s="110"/>
      <c r="O50" s="110"/>
      <c r="P50" s="106"/>
      <c r="Q50" s="110">
        <f t="shared" si="40"/>
        <v>4300</v>
      </c>
      <c r="R50" s="110">
        <f t="shared" si="54"/>
        <v>860</v>
      </c>
      <c r="S50" s="110">
        <v>2150</v>
      </c>
      <c r="T50" s="110"/>
      <c r="U50" s="110">
        <v>2150</v>
      </c>
      <c r="V50" s="110"/>
      <c r="W50" s="110"/>
      <c r="X50" s="110"/>
      <c r="Y50" s="110"/>
      <c r="Z50" s="110">
        <f t="shared" si="42"/>
        <v>4300</v>
      </c>
      <c r="AA50" s="105">
        <f t="shared" si="55"/>
        <v>860</v>
      </c>
      <c r="AB50" s="110">
        <v>2150</v>
      </c>
      <c r="AC50" s="110"/>
      <c r="AD50" s="110">
        <v>2150</v>
      </c>
      <c r="AE50" s="110">
        <v>500</v>
      </c>
      <c r="AF50" s="110"/>
      <c r="AG50" s="110"/>
      <c r="AH50" s="105">
        <f t="shared" si="44"/>
        <v>4800</v>
      </c>
      <c r="AI50" s="105">
        <f t="shared" si="56"/>
        <v>960</v>
      </c>
      <c r="AJ50" s="105">
        <v>2150</v>
      </c>
      <c r="AK50" s="105"/>
      <c r="AL50" s="105">
        <v>2150</v>
      </c>
      <c r="AM50" s="105"/>
      <c r="AN50" s="111"/>
      <c r="AO50" s="110">
        <f t="shared" si="47"/>
        <v>4300</v>
      </c>
      <c r="AP50" s="105">
        <f t="shared" si="48"/>
        <v>860</v>
      </c>
      <c r="AQ50" s="107">
        <v>2150</v>
      </c>
      <c r="AR50" s="109"/>
      <c r="AS50" s="107">
        <v>2150</v>
      </c>
      <c r="AT50" s="105"/>
      <c r="AU50" s="105"/>
      <c r="AV50" s="105">
        <f t="shared" si="49"/>
        <v>4300</v>
      </c>
      <c r="AW50" s="105">
        <f t="shared" si="50"/>
        <v>860</v>
      </c>
      <c r="AX50" s="109">
        <v>2150</v>
      </c>
      <c r="AY50" s="109"/>
      <c r="AZ50" s="109">
        <v>2150</v>
      </c>
      <c r="BA50" s="110"/>
      <c r="BB50" s="117"/>
      <c r="BC50" s="105">
        <f t="shared" si="51"/>
        <v>4300</v>
      </c>
      <c r="BD50" s="109">
        <f t="shared" si="52"/>
        <v>860</v>
      </c>
      <c r="BE50" s="106">
        <v>2150</v>
      </c>
      <c r="BF50" s="105"/>
      <c r="BG50" s="105">
        <v>2150</v>
      </c>
      <c r="BH50" s="105"/>
      <c r="BI50" s="105">
        <v>500</v>
      </c>
      <c r="BJ50" s="117"/>
      <c r="BK50" s="105">
        <f t="shared" si="13"/>
        <v>4800</v>
      </c>
      <c r="BL50" s="105">
        <f t="shared" si="14"/>
        <v>960</v>
      </c>
      <c r="BM50" s="105">
        <v>2150</v>
      </c>
      <c r="BN50" s="105"/>
      <c r="BO50" s="105">
        <v>2150</v>
      </c>
      <c r="BP50" s="105"/>
      <c r="BQ50" s="105"/>
      <c r="BR50" s="105">
        <f t="shared" si="15"/>
        <v>4300</v>
      </c>
      <c r="BS50" s="105">
        <f t="shared" si="16"/>
        <v>860</v>
      </c>
      <c r="BT50" s="105">
        <v>2150</v>
      </c>
      <c r="BU50" s="105"/>
      <c r="BV50" s="105">
        <v>2150</v>
      </c>
      <c r="BW50" s="105"/>
      <c r="BX50" s="111"/>
      <c r="BY50" s="105">
        <f t="shared" si="17"/>
        <v>4300</v>
      </c>
      <c r="BZ50" s="105">
        <f t="shared" si="18"/>
        <v>860</v>
      </c>
      <c r="CA50" s="105">
        <v>2150</v>
      </c>
      <c r="CB50" s="105"/>
      <c r="CC50" s="105">
        <v>2150</v>
      </c>
      <c r="CD50" s="105"/>
      <c r="CE50" s="105"/>
      <c r="CF50" s="105">
        <f t="shared" si="19"/>
        <v>4300</v>
      </c>
      <c r="CG50" s="105">
        <f t="shared" si="20"/>
        <v>860</v>
      </c>
      <c r="CH50" s="105">
        <v>2150</v>
      </c>
      <c r="CI50" s="105"/>
      <c r="CJ50" s="105">
        <v>2150</v>
      </c>
      <c r="CK50" s="105">
        <v>2150</v>
      </c>
      <c r="CL50" s="105"/>
      <c r="CM50" s="117"/>
      <c r="CN50" s="105">
        <f t="shared" si="21"/>
        <v>6450</v>
      </c>
      <c r="CO50" s="105">
        <f t="shared" si="22"/>
        <v>1290</v>
      </c>
      <c r="CP50" s="105">
        <f t="shared" si="23"/>
        <v>25800</v>
      </c>
      <c r="CQ50" s="105">
        <f t="shared" si="24"/>
        <v>25800</v>
      </c>
      <c r="CR50" s="105">
        <f t="shared" si="25"/>
        <v>3150</v>
      </c>
      <c r="CS50" s="105">
        <f t="shared" ref="CS50:CS81" si="57">CM50+CE50+BX50+BQ50+BJ50+BB50+AU50+AN50+AG50+Y50+P50+H50</f>
        <v>0</v>
      </c>
      <c r="CT50" s="105">
        <f t="shared" si="37"/>
        <v>54750</v>
      </c>
      <c r="CU50" s="125">
        <f t="shared" si="46"/>
        <v>4562.5</v>
      </c>
      <c r="CV50" s="106">
        <f t="shared" si="29"/>
        <v>10950</v>
      </c>
      <c r="CW50" s="105">
        <f t="shared" si="30"/>
        <v>43800</v>
      </c>
    </row>
    <row r="51" spans="1:103" ht="25.5" customHeight="1" x14ac:dyDescent="0.25">
      <c r="A51" s="111">
        <v>52</v>
      </c>
      <c r="B51" s="111" t="s">
        <v>416</v>
      </c>
      <c r="C51" s="124" t="s">
        <v>5</v>
      </c>
      <c r="D51" s="110">
        <v>1850</v>
      </c>
      <c r="E51" s="110"/>
      <c r="F51" s="110">
        <v>1850</v>
      </c>
      <c r="G51" s="110"/>
      <c r="H51" s="105"/>
      <c r="I51" s="110">
        <f t="shared" si="38"/>
        <v>3700</v>
      </c>
      <c r="J51" s="106">
        <f t="shared" si="53"/>
        <v>740</v>
      </c>
      <c r="K51" s="110">
        <v>1850</v>
      </c>
      <c r="L51" s="110"/>
      <c r="M51" s="110">
        <v>1850</v>
      </c>
      <c r="N51" s="110"/>
      <c r="O51" s="110"/>
      <c r="P51" s="106"/>
      <c r="Q51" s="110">
        <f t="shared" si="40"/>
        <v>3700</v>
      </c>
      <c r="R51" s="110">
        <f t="shared" si="54"/>
        <v>740</v>
      </c>
      <c r="S51" s="110">
        <v>1850</v>
      </c>
      <c r="T51" s="110"/>
      <c r="U51" s="110">
        <v>1850</v>
      </c>
      <c r="V51" s="110"/>
      <c r="W51" s="110"/>
      <c r="X51" s="110"/>
      <c r="Y51" s="110"/>
      <c r="Z51" s="110">
        <f t="shared" si="42"/>
        <v>3700</v>
      </c>
      <c r="AA51" s="105">
        <f t="shared" si="55"/>
        <v>740</v>
      </c>
      <c r="AB51" s="110">
        <v>1850</v>
      </c>
      <c r="AC51" s="110"/>
      <c r="AD51" s="110">
        <v>1850</v>
      </c>
      <c r="AE51" s="110">
        <v>500</v>
      </c>
      <c r="AF51" s="110"/>
      <c r="AG51" s="110"/>
      <c r="AH51" s="105">
        <f t="shared" si="44"/>
        <v>4200</v>
      </c>
      <c r="AI51" s="105">
        <f t="shared" si="56"/>
        <v>840</v>
      </c>
      <c r="AJ51" s="105">
        <v>1850</v>
      </c>
      <c r="AK51" s="105"/>
      <c r="AL51" s="105">
        <v>1850</v>
      </c>
      <c r="AM51" s="105"/>
      <c r="AN51" s="111"/>
      <c r="AO51" s="110">
        <f t="shared" si="47"/>
        <v>3700</v>
      </c>
      <c r="AP51" s="105">
        <f t="shared" si="48"/>
        <v>740</v>
      </c>
      <c r="AQ51" s="107">
        <v>1907.58</v>
      </c>
      <c r="AR51" s="109"/>
      <c r="AS51" s="107">
        <v>1850</v>
      </c>
      <c r="AT51" s="105"/>
      <c r="AU51" s="105"/>
      <c r="AV51" s="105">
        <f t="shared" si="49"/>
        <v>3757.58</v>
      </c>
      <c r="AW51" s="105">
        <f t="shared" si="50"/>
        <v>751.51600000000008</v>
      </c>
      <c r="AX51" s="109">
        <v>1850</v>
      </c>
      <c r="AY51" s="109"/>
      <c r="AZ51" s="109">
        <v>1850</v>
      </c>
      <c r="BA51" s="110"/>
      <c r="BB51" s="117"/>
      <c r="BC51" s="105">
        <f t="shared" si="51"/>
        <v>3700</v>
      </c>
      <c r="BD51" s="109">
        <f t="shared" si="52"/>
        <v>740</v>
      </c>
      <c r="BE51" s="106">
        <v>1941.3</v>
      </c>
      <c r="BF51" s="105"/>
      <c r="BG51" s="105">
        <v>1850</v>
      </c>
      <c r="BH51" s="105"/>
      <c r="BI51" s="105">
        <v>500</v>
      </c>
      <c r="BJ51" s="105"/>
      <c r="BK51" s="105">
        <f t="shared" si="13"/>
        <v>4291.3</v>
      </c>
      <c r="BL51" s="105">
        <f t="shared" si="14"/>
        <v>858.2600000000001</v>
      </c>
      <c r="BM51" s="105">
        <f>1261.36+588.64</f>
        <v>1850</v>
      </c>
      <c r="BN51" s="105"/>
      <c r="BO51" s="105">
        <v>1850</v>
      </c>
      <c r="BP51" s="105"/>
      <c r="BQ51" s="105"/>
      <c r="BR51" s="105">
        <f t="shared" si="15"/>
        <v>3700</v>
      </c>
      <c r="BS51" s="105">
        <f t="shared" si="16"/>
        <v>740</v>
      </c>
      <c r="BT51" s="105">
        <v>1850</v>
      </c>
      <c r="BU51" s="105"/>
      <c r="BV51" s="105">
        <v>1850</v>
      </c>
      <c r="BW51" s="105"/>
      <c r="BX51" s="111"/>
      <c r="BY51" s="105">
        <f t="shared" si="17"/>
        <v>3700</v>
      </c>
      <c r="BZ51" s="105">
        <f t="shared" si="18"/>
        <v>740</v>
      </c>
      <c r="CA51" s="105">
        <v>1850</v>
      </c>
      <c r="CB51" s="105"/>
      <c r="CC51" s="105">
        <v>1850</v>
      </c>
      <c r="CD51" s="105"/>
      <c r="CE51" s="105"/>
      <c r="CF51" s="105">
        <f t="shared" si="19"/>
        <v>3700</v>
      </c>
      <c r="CG51" s="105">
        <f t="shared" si="20"/>
        <v>740</v>
      </c>
      <c r="CH51" s="105">
        <v>1429.55</v>
      </c>
      <c r="CI51" s="105"/>
      <c r="CJ51" s="105">
        <v>1850</v>
      </c>
      <c r="CK51" s="105">
        <v>1850</v>
      </c>
      <c r="CL51" s="105"/>
      <c r="CM51" s="117">
        <v>420.45</v>
      </c>
      <c r="CN51" s="105">
        <f t="shared" si="21"/>
        <v>5550</v>
      </c>
      <c r="CO51" s="105">
        <f t="shared" si="22"/>
        <v>1110</v>
      </c>
      <c r="CP51" s="105">
        <f t="shared" si="23"/>
        <v>21928.43</v>
      </c>
      <c r="CQ51" s="105">
        <f t="shared" si="24"/>
        <v>22200</v>
      </c>
      <c r="CR51" s="105">
        <f t="shared" si="25"/>
        <v>2850</v>
      </c>
      <c r="CS51" s="105">
        <f t="shared" si="57"/>
        <v>420.45</v>
      </c>
      <c r="CT51" s="105">
        <f t="shared" ref="CT51:CT82" si="58">CN51+CF51+BY51+BR51+BK51+BC51+AV51+AO51+AH51+Z51+Q51+I51</f>
        <v>47398.879999999997</v>
      </c>
      <c r="CU51" s="125">
        <f t="shared" si="46"/>
        <v>3949.9066666666663</v>
      </c>
      <c r="CV51" s="106">
        <f t="shared" si="29"/>
        <v>9479.7759999999998</v>
      </c>
      <c r="CW51" s="105">
        <f t="shared" si="30"/>
        <v>37919.103999999999</v>
      </c>
    </row>
    <row r="52" spans="1:103" ht="25.5" customHeight="1" x14ac:dyDescent="0.25">
      <c r="A52" s="111">
        <v>53</v>
      </c>
      <c r="B52" s="111" t="s">
        <v>415</v>
      </c>
      <c r="C52" s="122" t="s">
        <v>414</v>
      </c>
      <c r="D52" s="110">
        <v>1600</v>
      </c>
      <c r="E52" s="110"/>
      <c r="F52" s="110">
        <v>800</v>
      </c>
      <c r="G52" s="110"/>
      <c r="H52" s="105"/>
      <c r="I52" s="110">
        <f t="shared" si="38"/>
        <v>2400</v>
      </c>
      <c r="J52" s="106">
        <f t="shared" si="53"/>
        <v>480</v>
      </c>
      <c r="K52" s="110">
        <v>1600</v>
      </c>
      <c r="L52" s="110"/>
      <c r="M52" s="110">
        <v>800</v>
      </c>
      <c r="N52" s="110"/>
      <c r="O52" s="110"/>
      <c r="P52" s="106"/>
      <c r="Q52" s="110">
        <f t="shared" si="40"/>
        <v>2400</v>
      </c>
      <c r="R52" s="110">
        <f t="shared" si="54"/>
        <v>480</v>
      </c>
      <c r="S52" s="110">
        <v>1600</v>
      </c>
      <c r="T52" s="110"/>
      <c r="U52" s="110">
        <v>800</v>
      </c>
      <c r="V52" s="110">
        <v>125</v>
      </c>
      <c r="W52" s="110"/>
      <c r="X52" s="110"/>
      <c r="Y52" s="110"/>
      <c r="Z52" s="110">
        <f t="shared" si="42"/>
        <v>2525</v>
      </c>
      <c r="AA52" s="105">
        <f t="shared" si="55"/>
        <v>505</v>
      </c>
      <c r="AB52" s="110">
        <v>1600</v>
      </c>
      <c r="AC52" s="110"/>
      <c r="AD52" s="110">
        <v>800</v>
      </c>
      <c r="AE52" s="110">
        <v>500</v>
      </c>
      <c r="AF52" s="110"/>
      <c r="AG52" s="110"/>
      <c r="AH52" s="105">
        <f t="shared" si="44"/>
        <v>2900</v>
      </c>
      <c r="AI52" s="105">
        <f t="shared" si="56"/>
        <v>580</v>
      </c>
      <c r="AJ52" s="105">
        <v>1600</v>
      </c>
      <c r="AK52" s="105"/>
      <c r="AL52" s="105">
        <v>800</v>
      </c>
      <c r="AM52" s="105"/>
      <c r="AN52" s="111"/>
      <c r="AO52" s="110">
        <f t="shared" si="47"/>
        <v>2400</v>
      </c>
      <c r="AP52" s="105">
        <f t="shared" si="48"/>
        <v>480</v>
      </c>
      <c r="AQ52" s="107">
        <v>1600</v>
      </c>
      <c r="AR52" s="109"/>
      <c r="AS52" s="107">
        <v>1000</v>
      </c>
      <c r="AT52" s="105"/>
      <c r="AU52" s="105"/>
      <c r="AV52" s="105">
        <f t="shared" si="49"/>
        <v>2600</v>
      </c>
      <c r="AW52" s="105">
        <f t="shared" si="50"/>
        <v>520</v>
      </c>
      <c r="AX52" s="109">
        <v>1600</v>
      </c>
      <c r="AY52" s="109"/>
      <c r="AZ52" s="109">
        <v>1000</v>
      </c>
      <c r="BA52" s="110"/>
      <c r="BB52" s="117"/>
      <c r="BC52" s="105">
        <f t="shared" si="51"/>
        <v>2600</v>
      </c>
      <c r="BD52" s="109">
        <f t="shared" si="52"/>
        <v>520</v>
      </c>
      <c r="BE52" s="106">
        <v>1600</v>
      </c>
      <c r="BF52" s="105"/>
      <c r="BG52" s="105">
        <v>800</v>
      </c>
      <c r="BH52" s="105"/>
      <c r="BI52" s="105">
        <v>500</v>
      </c>
      <c r="BJ52" s="117"/>
      <c r="BK52" s="105">
        <f t="shared" si="13"/>
        <v>2900</v>
      </c>
      <c r="BL52" s="105">
        <f t="shared" si="14"/>
        <v>580</v>
      </c>
      <c r="BM52" s="105">
        <v>1600</v>
      </c>
      <c r="BN52" s="105"/>
      <c r="BO52" s="105">
        <v>800</v>
      </c>
      <c r="BP52" s="105"/>
      <c r="BQ52" s="105"/>
      <c r="BR52" s="105">
        <f t="shared" si="15"/>
        <v>2400</v>
      </c>
      <c r="BS52" s="105">
        <f t="shared" si="16"/>
        <v>480</v>
      </c>
      <c r="BT52" s="105">
        <v>1600</v>
      </c>
      <c r="BU52" s="105"/>
      <c r="BV52" s="105">
        <v>800</v>
      </c>
      <c r="BW52" s="105"/>
      <c r="BX52" s="111"/>
      <c r="BY52" s="105">
        <f t="shared" si="17"/>
        <v>2400</v>
      </c>
      <c r="BZ52" s="105">
        <f t="shared" si="18"/>
        <v>480</v>
      </c>
      <c r="CA52" s="105">
        <v>1600</v>
      </c>
      <c r="CB52" s="105"/>
      <c r="CC52" s="105">
        <v>800</v>
      </c>
      <c r="CD52" s="105"/>
      <c r="CE52" s="105"/>
      <c r="CF52" s="105">
        <f t="shared" si="19"/>
        <v>2400</v>
      </c>
      <c r="CG52" s="105">
        <f t="shared" si="20"/>
        <v>480</v>
      </c>
      <c r="CH52" s="105">
        <v>1600</v>
      </c>
      <c r="CI52" s="105"/>
      <c r="CJ52" s="105">
        <v>800</v>
      </c>
      <c r="CK52" s="105">
        <v>1600</v>
      </c>
      <c r="CL52" s="105"/>
      <c r="CM52" s="117"/>
      <c r="CN52" s="105">
        <f t="shared" si="21"/>
        <v>4000</v>
      </c>
      <c r="CO52" s="105">
        <f t="shared" si="22"/>
        <v>800</v>
      </c>
      <c r="CP52" s="105">
        <f t="shared" si="23"/>
        <v>19200</v>
      </c>
      <c r="CQ52" s="105">
        <f t="shared" si="24"/>
        <v>10000</v>
      </c>
      <c r="CR52" s="105">
        <f t="shared" si="25"/>
        <v>2725</v>
      </c>
      <c r="CS52" s="105">
        <f t="shared" si="57"/>
        <v>0</v>
      </c>
      <c r="CT52" s="105">
        <f t="shared" si="58"/>
        <v>31925</v>
      </c>
      <c r="CU52" s="125">
        <f t="shared" si="46"/>
        <v>2660.4166666666665</v>
      </c>
      <c r="CV52" s="106">
        <f t="shared" si="29"/>
        <v>6385</v>
      </c>
      <c r="CW52" s="105">
        <f t="shared" si="30"/>
        <v>25540</v>
      </c>
    </row>
    <row r="53" spans="1:103" ht="18.95" customHeight="1" x14ac:dyDescent="0.25">
      <c r="A53" s="111">
        <v>54</v>
      </c>
      <c r="B53" s="111" t="s">
        <v>413</v>
      </c>
      <c r="C53" s="117" t="s">
        <v>8</v>
      </c>
      <c r="D53" s="110">
        <v>777.78</v>
      </c>
      <c r="E53" s="110"/>
      <c r="F53" s="110">
        <v>270</v>
      </c>
      <c r="G53" s="110"/>
      <c r="H53" s="105">
        <v>222.22</v>
      </c>
      <c r="I53" s="110">
        <f t="shared" si="38"/>
        <v>1270</v>
      </c>
      <c r="J53" s="106">
        <f t="shared" si="53"/>
        <v>254</v>
      </c>
      <c r="K53" s="110">
        <v>1000</v>
      </c>
      <c r="L53" s="110"/>
      <c r="M53" s="110">
        <v>500</v>
      </c>
      <c r="N53" s="110"/>
      <c r="O53" s="110"/>
      <c r="P53" s="106"/>
      <c r="Q53" s="110">
        <f t="shared" si="40"/>
        <v>1500</v>
      </c>
      <c r="R53" s="110">
        <f t="shared" si="54"/>
        <v>300</v>
      </c>
      <c r="S53" s="110">
        <v>1000</v>
      </c>
      <c r="T53" s="110"/>
      <c r="U53" s="110">
        <v>360</v>
      </c>
      <c r="V53" s="110">
        <v>125</v>
      </c>
      <c r="W53" s="110"/>
      <c r="X53" s="110"/>
      <c r="Y53" s="110"/>
      <c r="Z53" s="110">
        <f t="shared" si="42"/>
        <v>1485</v>
      </c>
      <c r="AA53" s="105">
        <f t="shared" si="55"/>
        <v>297</v>
      </c>
      <c r="AB53" s="110">
        <v>1000</v>
      </c>
      <c r="AC53" s="110"/>
      <c r="AD53" s="110">
        <v>360</v>
      </c>
      <c r="AE53" s="110">
        <v>500</v>
      </c>
      <c r="AF53" s="110"/>
      <c r="AG53" s="110"/>
      <c r="AH53" s="105">
        <f t="shared" si="44"/>
        <v>1860</v>
      </c>
      <c r="AI53" s="105">
        <f t="shared" si="56"/>
        <v>372</v>
      </c>
      <c r="AJ53" s="105">
        <v>900</v>
      </c>
      <c r="AK53" s="105"/>
      <c r="AL53" s="105">
        <v>300</v>
      </c>
      <c r="AM53" s="105"/>
      <c r="AN53" s="105">
        <v>100</v>
      </c>
      <c r="AO53" s="110">
        <f t="shared" si="47"/>
        <v>1300</v>
      </c>
      <c r="AP53" s="105">
        <f t="shared" si="48"/>
        <v>260</v>
      </c>
      <c r="AQ53" s="107">
        <v>1000</v>
      </c>
      <c r="AR53" s="109"/>
      <c r="AS53" s="107">
        <v>375</v>
      </c>
      <c r="AT53" s="105"/>
      <c r="AU53" s="105"/>
      <c r="AV53" s="105">
        <f t="shared" si="49"/>
        <v>1375</v>
      </c>
      <c r="AW53" s="105">
        <f t="shared" si="50"/>
        <v>275</v>
      </c>
      <c r="AX53" s="109">
        <f>47.62+238.11</f>
        <v>285.73</v>
      </c>
      <c r="AY53" s="109"/>
      <c r="AZ53" s="109"/>
      <c r="BA53" s="110"/>
      <c r="BB53" s="117">
        <v>714.28</v>
      </c>
      <c r="BC53" s="105">
        <f t="shared" si="51"/>
        <v>1000.01</v>
      </c>
      <c r="BD53" s="109">
        <f t="shared" si="52"/>
        <v>200.00200000000001</v>
      </c>
      <c r="BE53" s="106">
        <f>782.61+984.19</f>
        <v>1766.8000000000002</v>
      </c>
      <c r="BF53" s="105"/>
      <c r="BG53" s="105"/>
      <c r="BH53" s="105"/>
      <c r="BI53" s="105">
        <v>500</v>
      </c>
      <c r="BJ53" s="117"/>
      <c r="BK53" s="105">
        <f t="shared" si="13"/>
        <v>2266.8000000000002</v>
      </c>
      <c r="BL53" s="105">
        <f t="shared" si="14"/>
        <v>453.36000000000007</v>
      </c>
      <c r="BM53" s="105">
        <v>0</v>
      </c>
      <c r="BN53" s="105"/>
      <c r="BO53" s="105">
        <v>0</v>
      </c>
      <c r="BP53" s="105"/>
      <c r="BQ53" s="105"/>
      <c r="BR53" s="105">
        <f t="shared" si="15"/>
        <v>0</v>
      </c>
      <c r="BS53" s="105">
        <f t="shared" si="16"/>
        <v>0</v>
      </c>
      <c r="BT53" s="105">
        <v>0</v>
      </c>
      <c r="BU53" s="105"/>
      <c r="BV53" s="105"/>
      <c r="BW53" s="105"/>
      <c r="BX53" s="111"/>
      <c r="BY53" s="105">
        <f t="shared" si="17"/>
        <v>0</v>
      </c>
      <c r="BZ53" s="105">
        <f t="shared" si="18"/>
        <v>0</v>
      </c>
      <c r="CA53" s="105">
        <v>0</v>
      </c>
      <c r="CB53" s="105"/>
      <c r="CC53" s="105">
        <v>0</v>
      </c>
      <c r="CD53" s="105"/>
      <c r="CE53" s="105"/>
      <c r="CF53" s="105">
        <f t="shared" si="19"/>
        <v>0</v>
      </c>
      <c r="CG53" s="105">
        <f t="shared" si="20"/>
        <v>0</v>
      </c>
      <c r="CH53" s="105">
        <v>0</v>
      </c>
      <c r="CI53" s="105"/>
      <c r="CJ53" s="105"/>
      <c r="CK53" s="105"/>
      <c r="CL53" s="105"/>
      <c r="CM53" s="117"/>
      <c r="CN53" s="105">
        <f t="shared" si="21"/>
        <v>0</v>
      </c>
      <c r="CO53" s="105">
        <f t="shared" si="22"/>
        <v>0</v>
      </c>
      <c r="CP53" s="105">
        <f t="shared" si="23"/>
        <v>7730.31</v>
      </c>
      <c r="CQ53" s="105">
        <f t="shared" si="24"/>
        <v>2165</v>
      </c>
      <c r="CR53" s="105">
        <f t="shared" si="25"/>
        <v>1125</v>
      </c>
      <c r="CS53" s="105">
        <f t="shared" si="57"/>
        <v>1036.5</v>
      </c>
      <c r="CT53" s="105">
        <f t="shared" si="58"/>
        <v>12056.810000000001</v>
      </c>
      <c r="CU53" s="125">
        <f t="shared" si="46"/>
        <v>1004.7341666666667</v>
      </c>
      <c r="CV53" s="106">
        <f t="shared" si="29"/>
        <v>2411.3620000000001</v>
      </c>
      <c r="CW53" s="105">
        <f t="shared" si="30"/>
        <v>9645.4480000000003</v>
      </c>
    </row>
    <row r="54" spans="1:103" ht="20.25" customHeight="1" x14ac:dyDescent="0.25">
      <c r="A54" s="111">
        <v>55</v>
      </c>
      <c r="B54" s="111" t="s">
        <v>412</v>
      </c>
      <c r="C54" s="117" t="s">
        <v>8</v>
      </c>
      <c r="D54" s="110">
        <v>1000</v>
      </c>
      <c r="E54" s="110"/>
      <c r="F54" s="110">
        <v>250</v>
      </c>
      <c r="G54" s="110"/>
      <c r="H54" s="105"/>
      <c r="I54" s="110">
        <f t="shared" si="38"/>
        <v>1250</v>
      </c>
      <c r="J54" s="106">
        <f t="shared" si="53"/>
        <v>250</v>
      </c>
      <c r="K54" s="110">
        <v>0</v>
      </c>
      <c r="L54" s="110"/>
      <c r="M54" s="110"/>
      <c r="N54" s="110"/>
      <c r="O54" s="110"/>
      <c r="P54" s="106"/>
      <c r="Q54" s="110">
        <f t="shared" si="40"/>
        <v>0</v>
      </c>
      <c r="R54" s="110">
        <f t="shared" si="54"/>
        <v>0</v>
      </c>
      <c r="S54" s="110">
        <v>880.96</v>
      </c>
      <c r="T54" s="110"/>
      <c r="U54" s="110">
        <v>260</v>
      </c>
      <c r="V54" s="110">
        <v>125</v>
      </c>
      <c r="W54" s="110"/>
      <c r="X54" s="110"/>
      <c r="Y54" s="110">
        <v>1119.04</v>
      </c>
      <c r="Z54" s="110">
        <f t="shared" si="42"/>
        <v>2385</v>
      </c>
      <c r="AA54" s="105">
        <f t="shared" si="55"/>
        <v>477</v>
      </c>
      <c r="AB54" s="110">
        <v>1000</v>
      </c>
      <c r="AC54" s="110"/>
      <c r="AD54" s="110">
        <v>277</v>
      </c>
      <c r="AE54" s="110">
        <v>500</v>
      </c>
      <c r="AF54" s="110"/>
      <c r="AG54" s="110"/>
      <c r="AH54" s="105">
        <f t="shared" si="44"/>
        <v>1777</v>
      </c>
      <c r="AI54" s="105">
        <f t="shared" si="56"/>
        <v>355.40000000000003</v>
      </c>
      <c r="AJ54" s="105">
        <v>1000</v>
      </c>
      <c r="AK54" s="105"/>
      <c r="AL54" s="105">
        <v>300</v>
      </c>
      <c r="AM54" s="105"/>
      <c r="AN54" s="111"/>
      <c r="AO54" s="110">
        <f t="shared" si="47"/>
        <v>1300</v>
      </c>
      <c r="AP54" s="105">
        <f t="shared" si="48"/>
        <v>260</v>
      </c>
      <c r="AQ54" s="107">
        <v>1000</v>
      </c>
      <c r="AR54" s="109"/>
      <c r="AS54" s="107">
        <v>375</v>
      </c>
      <c r="AT54" s="105"/>
      <c r="AU54" s="105"/>
      <c r="AV54" s="105">
        <f t="shared" si="49"/>
        <v>1375</v>
      </c>
      <c r="AW54" s="105">
        <f t="shared" si="50"/>
        <v>275</v>
      </c>
      <c r="AX54" s="109">
        <v>1000</v>
      </c>
      <c r="AY54" s="109"/>
      <c r="AZ54" s="109">
        <v>600</v>
      </c>
      <c r="BA54" s="110"/>
      <c r="BB54" s="117"/>
      <c r="BC54" s="105">
        <f t="shared" si="51"/>
        <v>1600</v>
      </c>
      <c r="BD54" s="109">
        <f t="shared" si="52"/>
        <v>320</v>
      </c>
      <c r="BE54" s="106">
        <v>1000</v>
      </c>
      <c r="BF54" s="105"/>
      <c r="BG54" s="105">
        <v>500</v>
      </c>
      <c r="BH54" s="105"/>
      <c r="BI54" s="105">
        <v>500</v>
      </c>
      <c r="BJ54" s="117"/>
      <c r="BK54" s="105">
        <f t="shared" si="13"/>
        <v>2000</v>
      </c>
      <c r="BL54" s="105">
        <f t="shared" si="14"/>
        <v>400</v>
      </c>
      <c r="BM54" s="105">
        <v>1000</v>
      </c>
      <c r="BN54" s="105"/>
      <c r="BO54" s="105">
        <v>500</v>
      </c>
      <c r="BP54" s="105"/>
      <c r="BQ54" s="105"/>
      <c r="BR54" s="105">
        <f t="shared" si="15"/>
        <v>1500</v>
      </c>
      <c r="BS54" s="105">
        <f t="shared" si="16"/>
        <v>300</v>
      </c>
      <c r="BT54" s="105">
        <v>1000</v>
      </c>
      <c r="BU54" s="105"/>
      <c r="BV54" s="105">
        <v>500</v>
      </c>
      <c r="BW54" s="105"/>
      <c r="BX54" s="111"/>
      <c r="BY54" s="105">
        <f t="shared" si="17"/>
        <v>1500</v>
      </c>
      <c r="BZ54" s="105">
        <f t="shared" si="18"/>
        <v>300</v>
      </c>
      <c r="CA54" s="105">
        <v>1000</v>
      </c>
      <c r="CB54" s="105"/>
      <c r="CC54" s="105">
        <v>450</v>
      </c>
      <c r="CD54" s="105"/>
      <c r="CE54" s="105"/>
      <c r="CF54" s="105">
        <f t="shared" si="19"/>
        <v>1450</v>
      </c>
      <c r="CG54" s="105">
        <f t="shared" si="20"/>
        <v>290</v>
      </c>
      <c r="CH54" s="105">
        <v>1000</v>
      </c>
      <c r="CI54" s="105"/>
      <c r="CJ54" s="105">
        <v>500</v>
      </c>
      <c r="CK54" s="105">
        <v>1000</v>
      </c>
      <c r="CL54" s="105"/>
      <c r="CM54" s="117"/>
      <c r="CN54" s="105">
        <f t="shared" si="21"/>
        <v>2500</v>
      </c>
      <c r="CO54" s="105">
        <f t="shared" si="22"/>
        <v>500</v>
      </c>
      <c r="CP54" s="105">
        <f t="shared" si="23"/>
        <v>10880.96</v>
      </c>
      <c r="CQ54" s="105">
        <f t="shared" si="24"/>
        <v>4512</v>
      </c>
      <c r="CR54" s="105">
        <f t="shared" si="25"/>
        <v>2125</v>
      </c>
      <c r="CS54" s="105">
        <f t="shared" si="57"/>
        <v>1119.04</v>
      </c>
      <c r="CT54" s="105">
        <f t="shared" si="58"/>
        <v>18637</v>
      </c>
      <c r="CU54" s="125">
        <f t="shared" si="46"/>
        <v>1553.0833333333333</v>
      </c>
      <c r="CV54" s="106">
        <f t="shared" si="29"/>
        <v>3727.4</v>
      </c>
      <c r="CW54" s="105">
        <f t="shared" si="30"/>
        <v>14909.6</v>
      </c>
    </row>
    <row r="55" spans="1:103" ht="23.25" customHeight="1" x14ac:dyDescent="0.25">
      <c r="A55" s="111">
        <v>56</v>
      </c>
      <c r="B55" s="111" t="s">
        <v>411</v>
      </c>
      <c r="C55" s="117" t="s">
        <v>8</v>
      </c>
      <c r="D55" s="110">
        <v>1000</v>
      </c>
      <c r="E55" s="110"/>
      <c r="F55" s="110">
        <v>340</v>
      </c>
      <c r="G55" s="110"/>
      <c r="H55" s="105"/>
      <c r="I55" s="110">
        <f t="shared" si="38"/>
        <v>1340</v>
      </c>
      <c r="J55" s="106">
        <f t="shared" si="53"/>
        <v>268</v>
      </c>
      <c r="K55" s="110">
        <v>1000</v>
      </c>
      <c r="L55" s="110"/>
      <c r="M55" s="110">
        <v>125</v>
      </c>
      <c r="N55" s="110"/>
      <c r="O55" s="110"/>
      <c r="P55" s="106"/>
      <c r="Q55" s="110">
        <f t="shared" si="40"/>
        <v>1125</v>
      </c>
      <c r="R55" s="110">
        <f t="shared" si="54"/>
        <v>225</v>
      </c>
      <c r="S55" s="110">
        <v>1000</v>
      </c>
      <c r="T55" s="110"/>
      <c r="U55" s="110">
        <v>235</v>
      </c>
      <c r="V55" s="110">
        <v>125</v>
      </c>
      <c r="W55" s="110"/>
      <c r="X55" s="110"/>
      <c r="Y55" s="110"/>
      <c r="Z55" s="110">
        <f t="shared" si="42"/>
        <v>1360</v>
      </c>
      <c r="AA55" s="105">
        <f t="shared" si="55"/>
        <v>272</v>
      </c>
      <c r="AB55" s="110">
        <v>1000</v>
      </c>
      <c r="AC55" s="110"/>
      <c r="AD55" s="110">
        <v>247</v>
      </c>
      <c r="AE55" s="110">
        <v>500</v>
      </c>
      <c r="AF55" s="110"/>
      <c r="AG55" s="110"/>
      <c r="AH55" s="105">
        <f t="shared" si="44"/>
        <v>1747</v>
      </c>
      <c r="AI55" s="105">
        <f t="shared" si="56"/>
        <v>349.40000000000003</v>
      </c>
      <c r="AJ55" s="105">
        <v>1000</v>
      </c>
      <c r="AK55" s="105"/>
      <c r="AL55" s="105">
        <v>230</v>
      </c>
      <c r="AM55" s="105"/>
      <c r="AN55" s="111"/>
      <c r="AO55" s="110">
        <f t="shared" si="47"/>
        <v>1230</v>
      </c>
      <c r="AP55" s="105">
        <f t="shared" si="48"/>
        <v>246</v>
      </c>
      <c r="AQ55" s="107">
        <v>1000</v>
      </c>
      <c r="AR55" s="109"/>
      <c r="AS55" s="107">
        <v>115</v>
      </c>
      <c r="AT55" s="105"/>
      <c r="AU55" s="105"/>
      <c r="AV55" s="105">
        <f t="shared" si="49"/>
        <v>1115</v>
      </c>
      <c r="AW55" s="105">
        <f t="shared" si="50"/>
        <v>223</v>
      </c>
      <c r="AX55" s="109">
        <v>1000</v>
      </c>
      <c r="AY55" s="109"/>
      <c r="AZ55" s="109">
        <v>121</v>
      </c>
      <c r="BA55" s="110"/>
      <c r="BB55" s="117"/>
      <c r="BC55" s="105">
        <f t="shared" si="51"/>
        <v>1121</v>
      </c>
      <c r="BD55" s="109">
        <f t="shared" si="52"/>
        <v>224.20000000000002</v>
      </c>
      <c r="BE55" s="106">
        <v>1000</v>
      </c>
      <c r="BF55" s="105"/>
      <c r="BG55" s="105">
        <v>270</v>
      </c>
      <c r="BH55" s="105"/>
      <c r="BI55" s="105">
        <v>500</v>
      </c>
      <c r="BJ55" s="117"/>
      <c r="BK55" s="105">
        <f t="shared" si="13"/>
        <v>1770</v>
      </c>
      <c r="BL55" s="105">
        <f t="shared" si="14"/>
        <v>354</v>
      </c>
      <c r="BM55" s="105">
        <v>1000</v>
      </c>
      <c r="BN55" s="105"/>
      <c r="BO55" s="105">
        <v>265</v>
      </c>
      <c r="BP55" s="105"/>
      <c r="BQ55" s="105"/>
      <c r="BR55" s="105">
        <f t="shared" si="15"/>
        <v>1265</v>
      </c>
      <c r="BS55" s="105">
        <f t="shared" si="16"/>
        <v>253</v>
      </c>
      <c r="BT55" s="105">
        <v>1000</v>
      </c>
      <c r="BU55" s="105"/>
      <c r="BV55" s="105">
        <v>171</v>
      </c>
      <c r="BW55" s="105"/>
      <c r="BX55" s="111"/>
      <c r="BY55" s="105">
        <f t="shared" si="17"/>
        <v>1171</v>
      </c>
      <c r="BZ55" s="105">
        <f t="shared" si="18"/>
        <v>234.20000000000002</v>
      </c>
      <c r="CA55" s="105">
        <v>1000</v>
      </c>
      <c r="CB55" s="105"/>
      <c r="CC55" s="105">
        <v>265</v>
      </c>
      <c r="CD55" s="105"/>
      <c r="CE55" s="105"/>
      <c r="CF55" s="105">
        <f t="shared" si="19"/>
        <v>1265</v>
      </c>
      <c r="CG55" s="105">
        <f t="shared" si="20"/>
        <v>253</v>
      </c>
      <c r="CH55" s="105">
        <v>1000</v>
      </c>
      <c r="CI55" s="105"/>
      <c r="CJ55" s="105">
        <v>285</v>
      </c>
      <c r="CK55" s="105">
        <v>1000</v>
      </c>
      <c r="CL55" s="105"/>
      <c r="CM55" s="117"/>
      <c r="CN55" s="105">
        <f t="shared" si="21"/>
        <v>2285</v>
      </c>
      <c r="CO55" s="105">
        <f t="shared" si="22"/>
        <v>457</v>
      </c>
      <c r="CP55" s="105">
        <f t="shared" si="23"/>
        <v>12000</v>
      </c>
      <c r="CQ55" s="105">
        <f t="shared" si="24"/>
        <v>2669</v>
      </c>
      <c r="CR55" s="105">
        <f t="shared" si="25"/>
        <v>2125</v>
      </c>
      <c r="CS55" s="105">
        <f t="shared" si="57"/>
        <v>0</v>
      </c>
      <c r="CT55" s="105">
        <f t="shared" si="58"/>
        <v>16794</v>
      </c>
      <c r="CU55" s="125">
        <f t="shared" si="46"/>
        <v>1399.5</v>
      </c>
      <c r="CV55" s="106">
        <f t="shared" si="29"/>
        <v>3358.8</v>
      </c>
      <c r="CW55" s="105">
        <f t="shared" si="30"/>
        <v>13435.2</v>
      </c>
    </row>
    <row r="56" spans="1:103" ht="21" customHeight="1" x14ac:dyDescent="0.25">
      <c r="A56" s="111">
        <v>57</v>
      </c>
      <c r="B56" s="111" t="s">
        <v>410</v>
      </c>
      <c r="C56" s="117" t="s">
        <v>8</v>
      </c>
      <c r="D56" s="110">
        <v>1000</v>
      </c>
      <c r="E56" s="110"/>
      <c r="F56" s="110"/>
      <c r="G56" s="110"/>
      <c r="H56" s="105"/>
      <c r="I56" s="110">
        <f t="shared" si="38"/>
        <v>1000</v>
      </c>
      <c r="J56" s="106">
        <f t="shared" si="53"/>
        <v>200</v>
      </c>
      <c r="K56" s="110">
        <v>1000</v>
      </c>
      <c r="L56" s="110"/>
      <c r="M56" s="110">
        <v>125</v>
      </c>
      <c r="N56" s="110"/>
      <c r="O56" s="110"/>
      <c r="P56" s="106"/>
      <c r="Q56" s="110">
        <f t="shared" si="40"/>
        <v>1125</v>
      </c>
      <c r="R56" s="110">
        <f t="shared" si="54"/>
        <v>225</v>
      </c>
      <c r="S56" s="110">
        <v>1000</v>
      </c>
      <c r="T56" s="110"/>
      <c r="U56" s="110">
        <v>110</v>
      </c>
      <c r="V56" s="110">
        <v>125</v>
      </c>
      <c r="W56" s="110"/>
      <c r="X56" s="110"/>
      <c r="Y56" s="110"/>
      <c r="Z56" s="110">
        <f t="shared" si="42"/>
        <v>1235</v>
      </c>
      <c r="AA56" s="105">
        <f t="shared" si="55"/>
        <v>247</v>
      </c>
      <c r="AB56" s="110">
        <v>1000</v>
      </c>
      <c r="AC56" s="110"/>
      <c r="AD56" s="110">
        <v>122</v>
      </c>
      <c r="AE56" s="110">
        <v>500</v>
      </c>
      <c r="AF56" s="110"/>
      <c r="AG56" s="110"/>
      <c r="AH56" s="105">
        <f t="shared" si="44"/>
        <v>1622</v>
      </c>
      <c r="AI56" s="105">
        <f t="shared" si="56"/>
        <v>324.40000000000003</v>
      </c>
      <c r="AJ56" s="105">
        <v>1000</v>
      </c>
      <c r="AK56" s="105"/>
      <c r="AL56" s="105">
        <v>115</v>
      </c>
      <c r="AM56" s="105"/>
      <c r="AN56" s="111"/>
      <c r="AO56" s="110">
        <f t="shared" si="47"/>
        <v>1115</v>
      </c>
      <c r="AP56" s="105">
        <f t="shared" si="48"/>
        <v>223</v>
      </c>
      <c r="AQ56" s="107">
        <v>1000</v>
      </c>
      <c r="AR56" s="109"/>
      <c r="AS56" s="107">
        <v>115</v>
      </c>
      <c r="AT56" s="105"/>
      <c r="AU56" s="105"/>
      <c r="AV56" s="105">
        <f t="shared" si="49"/>
        <v>1115</v>
      </c>
      <c r="AW56" s="105">
        <f t="shared" si="50"/>
        <v>223</v>
      </c>
      <c r="AX56" s="109">
        <v>1000</v>
      </c>
      <c r="AY56" s="109"/>
      <c r="AZ56" s="109">
        <v>162</v>
      </c>
      <c r="BA56" s="110"/>
      <c r="BB56" s="117"/>
      <c r="BC56" s="105">
        <f t="shared" si="51"/>
        <v>1162</v>
      </c>
      <c r="BD56" s="109">
        <f t="shared" si="52"/>
        <v>232.4</v>
      </c>
      <c r="BE56" s="106">
        <v>1000</v>
      </c>
      <c r="BF56" s="105"/>
      <c r="BG56" s="105">
        <v>230</v>
      </c>
      <c r="BH56" s="105"/>
      <c r="BI56" s="105">
        <v>500</v>
      </c>
      <c r="BJ56" s="117"/>
      <c r="BK56" s="105">
        <f t="shared" si="13"/>
        <v>1730</v>
      </c>
      <c r="BL56" s="105">
        <f t="shared" si="14"/>
        <v>346</v>
      </c>
      <c r="BM56" s="105">
        <v>1000</v>
      </c>
      <c r="BN56" s="105"/>
      <c r="BO56" s="105">
        <v>170</v>
      </c>
      <c r="BP56" s="105"/>
      <c r="BQ56" s="105"/>
      <c r="BR56" s="105">
        <f t="shared" si="15"/>
        <v>1170</v>
      </c>
      <c r="BS56" s="105">
        <f t="shared" si="16"/>
        <v>234</v>
      </c>
      <c r="BT56" s="105">
        <v>1000</v>
      </c>
      <c r="BU56" s="105"/>
      <c r="BV56" s="105">
        <v>211</v>
      </c>
      <c r="BW56" s="105"/>
      <c r="BX56" s="111"/>
      <c r="BY56" s="105">
        <f t="shared" si="17"/>
        <v>1211</v>
      </c>
      <c r="BZ56" s="105">
        <f t="shared" si="18"/>
        <v>242.20000000000002</v>
      </c>
      <c r="CA56" s="105">
        <v>1000</v>
      </c>
      <c r="CB56" s="105"/>
      <c r="CC56" s="105">
        <v>160</v>
      </c>
      <c r="CD56" s="105"/>
      <c r="CE56" s="105"/>
      <c r="CF56" s="105">
        <f t="shared" si="19"/>
        <v>1160</v>
      </c>
      <c r="CG56" s="105">
        <f t="shared" si="20"/>
        <v>232</v>
      </c>
      <c r="CH56" s="105">
        <v>1000</v>
      </c>
      <c r="CI56" s="105"/>
      <c r="CJ56" s="105"/>
      <c r="CK56" s="105">
        <v>1000</v>
      </c>
      <c r="CL56" s="105"/>
      <c r="CM56" s="117"/>
      <c r="CN56" s="105">
        <f t="shared" si="21"/>
        <v>2000</v>
      </c>
      <c r="CO56" s="105">
        <f t="shared" si="22"/>
        <v>400</v>
      </c>
      <c r="CP56" s="105">
        <f t="shared" si="23"/>
        <v>12000</v>
      </c>
      <c r="CQ56" s="105">
        <f t="shared" si="24"/>
        <v>1520</v>
      </c>
      <c r="CR56" s="105">
        <f t="shared" si="25"/>
        <v>2125</v>
      </c>
      <c r="CS56" s="105">
        <f t="shared" si="57"/>
        <v>0</v>
      </c>
      <c r="CT56" s="105">
        <f t="shared" si="58"/>
        <v>15645</v>
      </c>
      <c r="CU56" s="125">
        <f t="shared" si="46"/>
        <v>1303.75</v>
      </c>
      <c r="CV56" s="106">
        <f t="shared" si="29"/>
        <v>3129.0000000000005</v>
      </c>
      <c r="CW56" s="105">
        <f t="shared" si="30"/>
        <v>12516</v>
      </c>
    </row>
    <row r="57" spans="1:103" ht="21.75" customHeight="1" x14ac:dyDescent="0.25">
      <c r="A57" s="111">
        <v>58</v>
      </c>
      <c r="B57" s="111" t="s">
        <v>409</v>
      </c>
      <c r="C57" s="117" t="s">
        <v>9</v>
      </c>
      <c r="D57" s="110">
        <v>900</v>
      </c>
      <c r="E57" s="110"/>
      <c r="F57" s="110">
        <v>120</v>
      </c>
      <c r="G57" s="110"/>
      <c r="H57" s="105"/>
      <c r="I57" s="110">
        <f t="shared" si="38"/>
        <v>1020</v>
      </c>
      <c r="J57" s="106">
        <f t="shared" si="53"/>
        <v>204</v>
      </c>
      <c r="K57" s="110">
        <v>750</v>
      </c>
      <c r="L57" s="110"/>
      <c r="M57" s="110">
        <v>125</v>
      </c>
      <c r="N57" s="110"/>
      <c r="O57" s="110"/>
      <c r="P57" s="106">
        <v>150</v>
      </c>
      <c r="Q57" s="110">
        <f t="shared" ref="Q57:Q88" si="59">P57+O57+N57+M57+L57+K57</f>
        <v>1025</v>
      </c>
      <c r="R57" s="110">
        <f t="shared" si="54"/>
        <v>205</v>
      </c>
      <c r="S57" s="110">
        <v>900</v>
      </c>
      <c r="T57" s="110"/>
      <c r="U57" s="110">
        <v>110</v>
      </c>
      <c r="V57" s="110">
        <v>125</v>
      </c>
      <c r="W57" s="110"/>
      <c r="X57" s="110"/>
      <c r="Y57" s="110"/>
      <c r="Z57" s="110">
        <f t="shared" ref="Z57:Z88" si="60">Y57+X57+W57+V57+U57+T57+S57</f>
        <v>1135</v>
      </c>
      <c r="AA57" s="105">
        <f t="shared" si="55"/>
        <v>227</v>
      </c>
      <c r="AB57" s="110">
        <v>900</v>
      </c>
      <c r="AC57" s="110"/>
      <c r="AD57" s="110">
        <v>122</v>
      </c>
      <c r="AE57" s="110">
        <v>500</v>
      </c>
      <c r="AF57" s="110"/>
      <c r="AG57" s="110"/>
      <c r="AH57" s="105">
        <f t="shared" ref="AH57:AH88" si="61">AG57+AF57+AE57+AD57+AC57+AB57</f>
        <v>1522</v>
      </c>
      <c r="AI57" s="105">
        <f t="shared" si="56"/>
        <v>304.40000000000003</v>
      </c>
      <c r="AJ57" s="105">
        <v>900</v>
      </c>
      <c r="AK57" s="105"/>
      <c r="AL57" s="105">
        <v>115</v>
      </c>
      <c r="AM57" s="105"/>
      <c r="AN57" s="111"/>
      <c r="AO57" s="110">
        <f t="shared" si="47"/>
        <v>1015</v>
      </c>
      <c r="AP57" s="105">
        <f t="shared" si="48"/>
        <v>203</v>
      </c>
      <c r="AQ57" s="107">
        <v>900</v>
      </c>
      <c r="AR57" s="109"/>
      <c r="AS57" s="107">
        <v>115</v>
      </c>
      <c r="AT57" s="105"/>
      <c r="AU57" s="105"/>
      <c r="AV57" s="105">
        <f t="shared" si="49"/>
        <v>1015</v>
      </c>
      <c r="AW57" s="105">
        <f t="shared" si="50"/>
        <v>203</v>
      </c>
      <c r="AX57" s="109">
        <v>900</v>
      </c>
      <c r="AY57" s="109"/>
      <c r="AZ57" s="109">
        <v>277</v>
      </c>
      <c r="BA57" s="110"/>
      <c r="BB57" s="117"/>
      <c r="BC57" s="105">
        <f t="shared" si="51"/>
        <v>1177</v>
      </c>
      <c r="BD57" s="109">
        <f t="shared" si="52"/>
        <v>235.4</v>
      </c>
      <c r="BE57" s="106">
        <v>900</v>
      </c>
      <c r="BF57" s="105"/>
      <c r="BG57" s="105">
        <v>230</v>
      </c>
      <c r="BH57" s="105"/>
      <c r="BI57" s="105">
        <v>500</v>
      </c>
      <c r="BJ57" s="117"/>
      <c r="BK57" s="105">
        <f t="shared" si="13"/>
        <v>1630</v>
      </c>
      <c r="BL57" s="105">
        <f t="shared" si="14"/>
        <v>326</v>
      </c>
      <c r="BM57" s="105">
        <v>900</v>
      </c>
      <c r="BN57" s="105"/>
      <c r="BO57" s="105">
        <v>170</v>
      </c>
      <c r="BP57" s="105"/>
      <c r="BQ57" s="105"/>
      <c r="BR57" s="105">
        <f t="shared" si="15"/>
        <v>1070</v>
      </c>
      <c r="BS57" s="105">
        <f t="shared" si="16"/>
        <v>214</v>
      </c>
      <c r="BT57" s="105">
        <v>900</v>
      </c>
      <c r="BU57" s="105"/>
      <c r="BV57" s="105"/>
      <c r="BW57" s="105"/>
      <c r="BX57" s="111"/>
      <c r="BY57" s="105">
        <f t="shared" si="17"/>
        <v>900</v>
      </c>
      <c r="BZ57" s="105">
        <f t="shared" si="18"/>
        <v>180</v>
      </c>
      <c r="CA57" s="105">
        <v>900</v>
      </c>
      <c r="CB57" s="105"/>
      <c r="CC57" s="105">
        <v>160</v>
      </c>
      <c r="CD57" s="105"/>
      <c r="CE57" s="105"/>
      <c r="CF57" s="105">
        <f t="shared" si="19"/>
        <v>1060</v>
      </c>
      <c r="CG57" s="105">
        <f t="shared" si="20"/>
        <v>212</v>
      </c>
      <c r="CH57" s="105">
        <f>490.91+409.09</f>
        <v>900</v>
      </c>
      <c r="CI57" s="105"/>
      <c r="CJ57" s="105"/>
      <c r="CK57" s="105">
        <v>900</v>
      </c>
      <c r="CL57" s="105"/>
      <c r="CM57" s="117"/>
      <c r="CN57" s="105">
        <f t="shared" si="21"/>
        <v>1800</v>
      </c>
      <c r="CO57" s="105">
        <f t="shared" si="22"/>
        <v>360</v>
      </c>
      <c r="CP57" s="105">
        <f t="shared" si="23"/>
        <v>10650</v>
      </c>
      <c r="CQ57" s="105">
        <f t="shared" si="24"/>
        <v>1544</v>
      </c>
      <c r="CR57" s="105">
        <f t="shared" si="25"/>
        <v>2025</v>
      </c>
      <c r="CS57" s="105">
        <f t="shared" si="57"/>
        <v>150</v>
      </c>
      <c r="CT57" s="105">
        <f t="shared" si="58"/>
        <v>14369</v>
      </c>
      <c r="CU57" s="125">
        <f t="shared" ref="CU57:CU88" si="62">CT57/12</f>
        <v>1197.4166666666667</v>
      </c>
      <c r="CV57" s="106">
        <f t="shared" si="29"/>
        <v>2873.8</v>
      </c>
      <c r="CW57" s="105">
        <f t="shared" si="30"/>
        <v>11495.2</v>
      </c>
    </row>
    <row r="58" spans="1:103" ht="21" customHeight="1" x14ac:dyDescent="0.25">
      <c r="A58" s="111">
        <v>59</v>
      </c>
      <c r="B58" s="111" t="s">
        <v>408</v>
      </c>
      <c r="C58" s="117" t="s">
        <v>9</v>
      </c>
      <c r="D58" s="110">
        <v>900</v>
      </c>
      <c r="E58" s="110"/>
      <c r="F58" s="110">
        <v>120</v>
      </c>
      <c r="G58" s="110"/>
      <c r="H58" s="105"/>
      <c r="I58" s="110">
        <f t="shared" si="38"/>
        <v>1020</v>
      </c>
      <c r="J58" s="106">
        <f t="shared" si="53"/>
        <v>204</v>
      </c>
      <c r="K58" s="110">
        <v>900</v>
      </c>
      <c r="L58" s="110"/>
      <c r="M58" s="110">
        <v>125</v>
      </c>
      <c r="N58" s="110"/>
      <c r="O58" s="110"/>
      <c r="P58" s="106"/>
      <c r="Q58" s="110">
        <f t="shared" si="59"/>
        <v>1025</v>
      </c>
      <c r="R58" s="110">
        <f t="shared" si="54"/>
        <v>205</v>
      </c>
      <c r="S58" s="110">
        <v>900</v>
      </c>
      <c r="T58" s="110"/>
      <c r="U58" s="110">
        <v>110</v>
      </c>
      <c r="V58" s="110">
        <v>125</v>
      </c>
      <c r="W58" s="110"/>
      <c r="X58" s="110"/>
      <c r="Y58" s="110"/>
      <c r="Z58" s="110">
        <f t="shared" si="60"/>
        <v>1135</v>
      </c>
      <c r="AA58" s="105">
        <f t="shared" si="55"/>
        <v>227</v>
      </c>
      <c r="AB58" s="110">
        <v>720</v>
      </c>
      <c r="AC58" s="110"/>
      <c r="AD58" s="110">
        <v>122</v>
      </c>
      <c r="AE58" s="110">
        <v>500</v>
      </c>
      <c r="AF58" s="110"/>
      <c r="AG58" s="110">
        <v>180</v>
      </c>
      <c r="AH58" s="105">
        <f t="shared" si="61"/>
        <v>1522</v>
      </c>
      <c r="AI58" s="105">
        <f t="shared" si="56"/>
        <v>304.40000000000003</v>
      </c>
      <c r="AJ58" s="105">
        <v>900</v>
      </c>
      <c r="AK58" s="105"/>
      <c r="AL58" s="105">
        <v>115</v>
      </c>
      <c r="AM58" s="105"/>
      <c r="AN58" s="111"/>
      <c r="AO58" s="110">
        <f t="shared" si="47"/>
        <v>1015</v>
      </c>
      <c r="AP58" s="105">
        <f t="shared" si="48"/>
        <v>203</v>
      </c>
      <c r="AQ58" s="107">
        <v>1757.14</v>
      </c>
      <c r="AR58" s="109"/>
      <c r="AS58" s="107">
        <v>115</v>
      </c>
      <c r="AT58" s="105"/>
      <c r="AU58" s="105"/>
      <c r="AV58" s="105">
        <f t="shared" si="49"/>
        <v>1872.14</v>
      </c>
      <c r="AW58" s="105">
        <f t="shared" si="50"/>
        <v>374.42800000000005</v>
      </c>
      <c r="AX58" s="109">
        <v>42.86</v>
      </c>
      <c r="AY58" s="109"/>
      <c r="AZ58" s="109"/>
      <c r="BA58" s="110"/>
      <c r="BB58" s="117"/>
      <c r="BC58" s="105">
        <f t="shared" si="51"/>
        <v>42.86</v>
      </c>
      <c r="BD58" s="109">
        <f t="shared" si="52"/>
        <v>8.572000000000001</v>
      </c>
      <c r="BE58" s="106">
        <v>900</v>
      </c>
      <c r="BF58" s="105"/>
      <c r="BG58" s="105">
        <v>230</v>
      </c>
      <c r="BH58" s="105"/>
      <c r="BI58" s="105">
        <v>500</v>
      </c>
      <c r="BJ58" s="117"/>
      <c r="BK58" s="105">
        <f t="shared" si="13"/>
        <v>1630</v>
      </c>
      <c r="BL58" s="105">
        <f t="shared" si="14"/>
        <v>326</v>
      </c>
      <c r="BM58" s="105">
        <v>900</v>
      </c>
      <c r="BN58" s="105"/>
      <c r="BO58" s="105">
        <v>170</v>
      </c>
      <c r="BP58" s="105"/>
      <c r="BQ58" s="105"/>
      <c r="BR58" s="105">
        <f t="shared" si="15"/>
        <v>1070</v>
      </c>
      <c r="BS58" s="105">
        <f t="shared" si="16"/>
        <v>214</v>
      </c>
      <c r="BT58" s="105">
        <v>900</v>
      </c>
      <c r="BU58" s="105"/>
      <c r="BV58" s="105">
        <v>211</v>
      </c>
      <c r="BW58" s="105"/>
      <c r="BX58" s="111"/>
      <c r="BY58" s="105">
        <f t="shared" si="17"/>
        <v>1111</v>
      </c>
      <c r="BZ58" s="105">
        <f t="shared" si="18"/>
        <v>222.20000000000002</v>
      </c>
      <c r="CA58" s="105">
        <v>900</v>
      </c>
      <c r="CB58" s="105"/>
      <c r="CC58" s="105">
        <v>160</v>
      </c>
      <c r="CD58" s="105"/>
      <c r="CE58" s="105"/>
      <c r="CF58" s="105">
        <f t="shared" si="19"/>
        <v>1060</v>
      </c>
      <c r="CG58" s="105">
        <f t="shared" si="20"/>
        <v>212</v>
      </c>
      <c r="CH58" s="105">
        <v>900</v>
      </c>
      <c r="CI58" s="105"/>
      <c r="CJ58" s="105">
        <v>190</v>
      </c>
      <c r="CK58" s="105">
        <v>900</v>
      </c>
      <c r="CL58" s="105"/>
      <c r="CM58" s="117"/>
      <c r="CN58" s="105">
        <f t="shared" si="21"/>
        <v>1990</v>
      </c>
      <c r="CO58" s="105">
        <f t="shared" si="22"/>
        <v>398</v>
      </c>
      <c r="CP58" s="105">
        <f t="shared" si="23"/>
        <v>10620</v>
      </c>
      <c r="CQ58" s="105">
        <f t="shared" si="24"/>
        <v>1668</v>
      </c>
      <c r="CR58" s="105">
        <f t="shared" si="25"/>
        <v>2025</v>
      </c>
      <c r="CS58" s="105">
        <f t="shared" si="57"/>
        <v>180</v>
      </c>
      <c r="CT58" s="105">
        <f t="shared" si="58"/>
        <v>14493</v>
      </c>
      <c r="CU58" s="125">
        <f t="shared" si="62"/>
        <v>1207.75</v>
      </c>
      <c r="CV58" s="106">
        <f t="shared" si="29"/>
        <v>2898.6</v>
      </c>
      <c r="CW58" s="105">
        <f t="shared" si="30"/>
        <v>11594.4</v>
      </c>
    </row>
    <row r="59" spans="1:103" ht="26.25" customHeight="1" x14ac:dyDescent="0.25">
      <c r="A59" s="111">
        <v>60</v>
      </c>
      <c r="B59" s="111" t="s">
        <v>407</v>
      </c>
      <c r="C59" s="117" t="s">
        <v>9</v>
      </c>
      <c r="D59" s="110">
        <v>900</v>
      </c>
      <c r="E59" s="110"/>
      <c r="F59" s="110">
        <v>170</v>
      </c>
      <c r="G59" s="110"/>
      <c r="H59" s="105"/>
      <c r="I59" s="110">
        <f t="shared" si="38"/>
        <v>1070</v>
      </c>
      <c r="J59" s="106">
        <f t="shared" si="53"/>
        <v>214</v>
      </c>
      <c r="K59" s="110">
        <v>900</v>
      </c>
      <c r="L59" s="110"/>
      <c r="M59" s="110">
        <v>135</v>
      </c>
      <c r="N59" s="110"/>
      <c r="O59" s="110"/>
      <c r="P59" s="106"/>
      <c r="Q59" s="110">
        <f t="shared" si="59"/>
        <v>1035</v>
      </c>
      <c r="R59" s="110">
        <f t="shared" si="54"/>
        <v>207</v>
      </c>
      <c r="S59" s="110">
        <v>900</v>
      </c>
      <c r="T59" s="110"/>
      <c r="U59" s="110">
        <v>110</v>
      </c>
      <c r="V59" s="110">
        <v>125</v>
      </c>
      <c r="W59" s="110"/>
      <c r="X59" s="110"/>
      <c r="Y59" s="110"/>
      <c r="Z59" s="110">
        <f t="shared" si="60"/>
        <v>1135</v>
      </c>
      <c r="AA59" s="105">
        <f t="shared" si="55"/>
        <v>227</v>
      </c>
      <c r="AB59" s="110">
        <v>900</v>
      </c>
      <c r="AC59" s="110"/>
      <c r="AD59" s="110">
        <v>122</v>
      </c>
      <c r="AE59" s="110">
        <v>500</v>
      </c>
      <c r="AF59" s="110"/>
      <c r="AG59" s="110"/>
      <c r="AH59" s="105">
        <f t="shared" si="61"/>
        <v>1522</v>
      </c>
      <c r="AI59" s="105">
        <f t="shared" si="56"/>
        <v>304.40000000000003</v>
      </c>
      <c r="AJ59" s="105">
        <v>900</v>
      </c>
      <c r="AK59" s="105"/>
      <c r="AL59" s="105">
        <v>115</v>
      </c>
      <c r="AM59" s="105"/>
      <c r="AN59" s="111"/>
      <c r="AO59" s="110">
        <f t="shared" si="47"/>
        <v>1015</v>
      </c>
      <c r="AP59" s="105">
        <f t="shared" si="48"/>
        <v>203</v>
      </c>
      <c r="AQ59" s="107">
        <v>900</v>
      </c>
      <c r="AR59" s="109"/>
      <c r="AS59" s="107">
        <v>115</v>
      </c>
      <c r="AT59" s="105"/>
      <c r="AU59" s="105"/>
      <c r="AV59" s="105">
        <f t="shared" si="49"/>
        <v>1015</v>
      </c>
      <c r="AW59" s="105">
        <f t="shared" si="50"/>
        <v>203</v>
      </c>
      <c r="AX59" s="109">
        <v>1095.6500000000001</v>
      </c>
      <c r="AY59" s="109"/>
      <c r="AZ59" s="109">
        <v>121</v>
      </c>
      <c r="BA59" s="110"/>
      <c r="BB59" s="117"/>
      <c r="BC59" s="105">
        <f t="shared" si="51"/>
        <v>1216.6500000000001</v>
      </c>
      <c r="BD59" s="109">
        <f t="shared" si="52"/>
        <v>243.33000000000004</v>
      </c>
      <c r="BE59" s="106">
        <v>704.35</v>
      </c>
      <c r="BF59" s="105"/>
      <c r="BG59" s="105">
        <v>190</v>
      </c>
      <c r="BH59" s="105"/>
      <c r="BI59" s="105">
        <v>500</v>
      </c>
      <c r="BJ59" s="117"/>
      <c r="BK59" s="105">
        <f t="shared" si="13"/>
        <v>1394.35</v>
      </c>
      <c r="BL59" s="105">
        <f t="shared" si="14"/>
        <v>278.87</v>
      </c>
      <c r="BM59" s="105">
        <v>900</v>
      </c>
      <c r="BN59" s="105"/>
      <c r="BO59" s="105">
        <v>140</v>
      </c>
      <c r="BP59" s="105"/>
      <c r="BQ59" s="105"/>
      <c r="BR59" s="105">
        <f t="shared" si="15"/>
        <v>1040</v>
      </c>
      <c r="BS59" s="105">
        <f t="shared" si="16"/>
        <v>208</v>
      </c>
      <c r="BT59" s="105">
        <v>900</v>
      </c>
      <c r="BU59" s="105"/>
      <c r="BV59" s="105">
        <v>171</v>
      </c>
      <c r="BW59" s="105"/>
      <c r="BX59" s="111"/>
      <c r="BY59" s="105">
        <f t="shared" si="17"/>
        <v>1071</v>
      </c>
      <c r="BZ59" s="105">
        <f t="shared" si="18"/>
        <v>214.20000000000002</v>
      </c>
      <c r="CA59" s="105">
        <v>900</v>
      </c>
      <c r="CB59" s="105"/>
      <c r="CC59" s="105">
        <v>140</v>
      </c>
      <c r="CD59" s="105"/>
      <c r="CE59" s="105"/>
      <c r="CF59" s="105">
        <f t="shared" si="19"/>
        <v>1040</v>
      </c>
      <c r="CG59" s="105">
        <f t="shared" si="20"/>
        <v>208</v>
      </c>
      <c r="CH59" s="105">
        <v>900</v>
      </c>
      <c r="CI59" s="105"/>
      <c r="CJ59" s="105">
        <v>160</v>
      </c>
      <c r="CK59" s="105">
        <v>900</v>
      </c>
      <c r="CL59" s="105"/>
      <c r="CM59" s="117"/>
      <c r="CN59" s="105">
        <f t="shared" si="21"/>
        <v>1960</v>
      </c>
      <c r="CO59" s="105">
        <f t="shared" si="22"/>
        <v>392</v>
      </c>
      <c r="CP59" s="105">
        <f t="shared" si="23"/>
        <v>10800</v>
      </c>
      <c r="CQ59" s="105">
        <f t="shared" si="24"/>
        <v>1689</v>
      </c>
      <c r="CR59" s="105">
        <f t="shared" si="25"/>
        <v>2025</v>
      </c>
      <c r="CS59" s="105">
        <f t="shared" si="57"/>
        <v>0</v>
      </c>
      <c r="CT59" s="105">
        <f t="shared" si="58"/>
        <v>14514</v>
      </c>
      <c r="CU59" s="125">
        <f t="shared" si="62"/>
        <v>1209.5</v>
      </c>
      <c r="CV59" s="106">
        <f t="shared" si="29"/>
        <v>2902.8</v>
      </c>
      <c r="CW59" s="105">
        <f t="shared" si="30"/>
        <v>11611.2</v>
      </c>
    </row>
    <row r="60" spans="1:103" s="88" customFormat="1" ht="24" customHeight="1" x14ac:dyDescent="0.25">
      <c r="A60" s="111">
        <v>61</v>
      </c>
      <c r="B60" s="111" t="s">
        <v>406</v>
      </c>
      <c r="C60" s="117" t="s">
        <v>9</v>
      </c>
      <c r="D60" s="110">
        <v>900</v>
      </c>
      <c r="E60" s="110"/>
      <c r="F60" s="110">
        <v>120</v>
      </c>
      <c r="G60" s="110"/>
      <c r="H60" s="105"/>
      <c r="I60" s="110">
        <f t="shared" si="38"/>
        <v>1020</v>
      </c>
      <c r="J60" s="106">
        <f t="shared" si="53"/>
        <v>204</v>
      </c>
      <c r="K60" s="110">
        <v>900</v>
      </c>
      <c r="L60" s="110"/>
      <c r="M60" s="110">
        <v>125</v>
      </c>
      <c r="N60" s="110"/>
      <c r="O60" s="110"/>
      <c r="P60" s="106"/>
      <c r="Q60" s="110">
        <f t="shared" si="59"/>
        <v>1025</v>
      </c>
      <c r="R60" s="110">
        <f t="shared" si="54"/>
        <v>205</v>
      </c>
      <c r="S60" s="110">
        <v>900</v>
      </c>
      <c r="T60" s="110"/>
      <c r="U60" s="110">
        <v>110</v>
      </c>
      <c r="V60" s="110">
        <v>125</v>
      </c>
      <c r="W60" s="110"/>
      <c r="X60" s="110"/>
      <c r="Y60" s="110"/>
      <c r="Z60" s="110">
        <f t="shared" si="60"/>
        <v>1135</v>
      </c>
      <c r="AA60" s="105">
        <f t="shared" si="55"/>
        <v>227</v>
      </c>
      <c r="AB60" s="110">
        <v>900</v>
      </c>
      <c r="AC60" s="110"/>
      <c r="AD60" s="110">
        <v>122</v>
      </c>
      <c r="AE60" s="110">
        <v>500</v>
      </c>
      <c r="AF60" s="110"/>
      <c r="AG60" s="110"/>
      <c r="AH60" s="105">
        <f t="shared" si="61"/>
        <v>1522</v>
      </c>
      <c r="AI60" s="105">
        <f t="shared" si="56"/>
        <v>304.40000000000003</v>
      </c>
      <c r="AJ60" s="105">
        <v>900</v>
      </c>
      <c r="AK60" s="105"/>
      <c r="AL60" s="105">
        <v>115</v>
      </c>
      <c r="AM60" s="105"/>
      <c r="AN60" s="111"/>
      <c r="AO60" s="110">
        <f t="shared" si="47"/>
        <v>1015</v>
      </c>
      <c r="AP60" s="105">
        <f t="shared" si="48"/>
        <v>203</v>
      </c>
      <c r="AQ60" s="107">
        <v>900</v>
      </c>
      <c r="AR60" s="109"/>
      <c r="AS60" s="107">
        <v>230</v>
      </c>
      <c r="AT60" s="105"/>
      <c r="AU60" s="105"/>
      <c r="AV60" s="105">
        <f t="shared" si="49"/>
        <v>1130</v>
      </c>
      <c r="AW60" s="105">
        <f t="shared" si="50"/>
        <v>226</v>
      </c>
      <c r="AX60" s="109">
        <v>900</v>
      </c>
      <c r="AY60" s="109"/>
      <c r="AZ60" s="109">
        <v>162</v>
      </c>
      <c r="BA60" s="110"/>
      <c r="BB60" s="117"/>
      <c r="BC60" s="105">
        <f t="shared" si="51"/>
        <v>1062</v>
      </c>
      <c r="BD60" s="109">
        <f t="shared" si="52"/>
        <v>212.4</v>
      </c>
      <c r="BE60" s="106">
        <v>900</v>
      </c>
      <c r="BF60" s="105"/>
      <c r="BG60" s="105">
        <v>70</v>
      </c>
      <c r="BH60" s="105"/>
      <c r="BI60" s="105">
        <v>500</v>
      </c>
      <c r="BJ60" s="117"/>
      <c r="BK60" s="105">
        <f t="shared" si="13"/>
        <v>1470</v>
      </c>
      <c r="BL60" s="105">
        <f t="shared" si="14"/>
        <v>294</v>
      </c>
      <c r="BM60" s="105">
        <v>900</v>
      </c>
      <c r="BN60" s="105"/>
      <c r="BO60" s="105">
        <v>170</v>
      </c>
      <c r="BP60" s="105"/>
      <c r="BQ60" s="105"/>
      <c r="BR60" s="105">
        <f t="shared" si="15"/>
        <v>1070</v>
      </c>
      <c r="BS60" s="105">
        <f t="shared" si="16"/>
        <v>214</v>
      </c>
      <c r="BT60" s="105">
        <v>900</v>
      </c>
      <c r="BU60" s="105"/>
      <c r="BV60" s="105">
        <v>211</v>
      </c>
      <c r="BW60" s="105"/>
      <c r="BX60" s="111"/>
      <c r="BY60" s="105">
        <f t="shared" si="17"/>
        <v>1111</v>
      </c>
      <c r="BZ60" s="105">
        <f t="shared" si="18"/>
        <v>222.20000000000002</v>
      </c>
      <c r="CA60" s="105">
        <v>900</v>
      </c>
      <c r="CB60" s="105"/>
      <c r="CC60" s="105">
        <v>160</v>
      </c>
      <c r="CD60" s="105"/>
      <c r="CE60" s="105"/>
      <c r="CF60" s="105">
        <f t="shared" si="19"/>
        <v>1060</v>
      </c>
      <c r="CG60" s="105">
        <f t="shared" si="20"/>
        <v>212</v>
      </c>
      <c r="CH60" s="105">
        <v>900</v>
      </c>
      <c r="CI60" s="105"/>
      <c r="CJ60" s="105">
        <v>190</v>
      </c>
      <c r="CK60" s="105">
        <v>900</v>
      </c>
      <c r="CL60" s="105"/>
      <c r="CM60" s="117"/>
      <c r="CN60" s="105">
        <f t="shared" si="21"/>
        <v>1990</v>
      </c>
      <c r="CO60" s="105">
        <f t="shared" si="22"/>
        <v>398</v>
      </c>
      <c r="CP60" s="105">
        <f t="shared" si="23"/>
        <v>10800</v>
      </c>
      <c r="CQ60" s="105">
        <f t="shared" si="24"/>
        <v>1785</v>
      </c>
      <c r="CR60" s="105">
        <f t="shared" si="25"/>
        <v>2025</v>
      </c>
      <c r="CS60" s="105">
        <f t="shared" si="57"/>
        <v>0</v>
      </c>
      <c r="CT60" s="105">
        <f t="shared" si="58"/>
        <v>14610</v>
      </c>
      <c r="CU60" s="125">
        <f t="shared" si="62"/>
        <v>1217.5</v>
      </c>
      <c r="CV60" s="106">
        <f t="shared" si="29"/>
        <v>2922</v>
      </c>
      <c r="CW60" s="105">
        <f t="shared" si="30"/>
        <v>11688</v>
      </c>
      <c r="CY60" s="87"/>
    </row>
    <row r="61" spans="1:103" s="88" customFormat="1" ht="23.25" customHeight="1" x14ac:dyDescent="0.25">
      <c r="A61" s="111">
        <v>62</v>
      </c>
      <c r="B61" s="111" t="s">
        <v>405</v>
      </c>
      <c r="C61" s="117" t="s">
        <v>9</v>
      </c>
      <c r="D61" s="110">
        <v>900</v>
      </c>
      <c r="E61" s="110"/>
      <c r="F61" s="110">
        <v>120</v>
      </c>
      <c r="G61" s="110"/>
      <c r="H61" s="105"/>
      <c r="I61" s="110">
        <f t="shared" si="38"/>
        <v>1020</v>
      </c>
      <c r="J61" s="106">
        <f t="shared" si="53"/>
        <v>204</v>
      </c>
      <c r="K61" s="110">
        <v>900</v>
      </c>
      <c r="L61" s="110"/>
      <c r="M61" s="110">
        <v>125</v>
      </c>
      <c r="N61" s="110"/>
      <c r="O61" s="110"/>
      <c r="P61" s="106"/>
      <c r="Q61" s="110">
        <f t="shared" si="59"/>
        <v>1025</v>
      </c>
      <c r="R61" s="110">
        <f t="shared" si="54"/>
        <v>205</v>
      </c>
      <c r="S61" s="110">
        <v>900</v>
      </c>
      <c r="T61" s="110"/>
      <c r="U61" s="110">
        <v>110</v>
      </c>
      <c r="V61" s="110">
        <v>125</v>
      </c>
      <c r="W61" s="110"/>
      <c r="X61" s="110"/>
      <c r="Y61" s="110"/>
      <c r="Z61" s="110">
        <f t="shared" si="60"/>
        <v>1135</v>
      </c>
      <c r="AA61" s="105">
        <f t="shared" si="55"/>
        <v>227</v>
      </c>
      <c r="AB61" s="110">
        <v>900</v>
      </c>
      <c r="AC61" s="110"/>
      <c r="AD61" s="110">
        <v>122</v>
      </c>
      <c r="AE61" s="110">
        <v>500</v>
      </c>
      <c r="AF61" s="110"/>
      <c r="AG61" s="110"/>
      <c r="AH61" s="105">
        <f t="shared" si="61"/>
        <v>1522</v>
      </c>
      <c r="AI61" s="105">
        <f t="shared" si="56"/>
        <v>304.40000000000003</v>
      </c>
      <c r="AJ61" s="105">
        <v>900</v>
      </c>
      <c r="AK61" s="105"/>
      <c r="AL61" s="105">
        <v>230</v>
      </c>
      <c r="AM61" s="105"/>
      <c r="AN61" s="111"/>
      <c r="AO61" s="110">
        <f t="shared" si="47"/>
        <v>1130</v>
      </c>
      <c r="AP61" s="105">
        <f t="shared" si="48"/>
        <v>226</v>
      </c>
      <c r="AQ61" s="107">
        <v>900</v>
      </c>
      <c r="AR61" s="109"/>
      <c r="AS61" s="107">
        <v>115</v>
      </c>
      <c r="AT61" s="105"/>
      <c r="AU61" s="105"/>
      <c r="AV61" s="105">
        <f t="shared" si="49"/>
        <v>1015</v>
      </c>
      <c r="AW61" s="105">
        <f t="shared" si="50"/>
        <v>203</v>
      </c>
      <c r="AX61" s="109">
        <v>900</v>
      </c>
      <c r="AY61" s="109"/>
      <c r="AZ61" s="109">
        <v>277</v>
      </c>
      <c r="BA61" s="110"/>
      <c r="BB61" s="117"/>
      <c r="BC61" s="105">
        <f t="shared" si="51"/>
        <v>1177</v>
      </c>
      <c r="BD61" s="109">
        <f t="shared" si="52"/>
        <v>235.4</v>
      </c>
      <c r="BE61" s="106">
        <v>900</v>
      </c>
      <c r="BF61" s="105"/>
      <c r="BG61" s="105">
        <v>230</v>
      </c>
      <c r="BH61" s="105"/>
      <c r="BI61" s="105">
        <v>500</v>
      </c>
      <c r="BJ61" s="117"/>
      <c r="BK61" s="105">
        <f t="shared" si="13"/>
        <v>1630</v>
      </c>
      <c r="BL61" s="105">
        <f t="shared" si="14"/>
        <v>326</v>
      </c>
      <c r="BM61" s="105">
        <v>900</v>
      </c>
      <c r="BN61" s="105"/>
      <c r="BO61" s="105">
        <v>170</v>
      </c>
      <c r="BP61" s="105"/>
      <c r="BQ61" s="105"/>
      <c r="BR61" s="105">
        <f t="shared" si="15"/>
        <v>1070</v>
      </c>
      <c r="BS61" s="105">
        <f t="shared" si="16"/>
        <v>214</v>
      </c>
      <c r="BT61" s="105">
        <v>720</v>
      </c>
      <c r="BU61" s="105"/>
      <c r="BV61" s="105"/>
      <c r="BW61" s="105"/>
      <c r="BX61" s="111"/>
      <c r="BY61" s="105">
        <f t="shared" si="17"/>
        <v>720</v>
      </c>
      <c r="BZ61" s="105">
        <f t="shared" si="18"/>
        <v>144</v>
      </c>
      <c r="CA61" s="105">
        <v>900</v>
      </c>
      <c r="CB61" s="105"/>
      <c r="CC61" s="105">
        <v>160</v>
      </c>
      <c r="CD61" s="105"/>
      <c r="CE61" s="105"/>
      <c r="CF61" s="105">
        <f t="shared" si="19"/>
        <v>1060</v>
      </c>
      <c r="CG61" s="105">
        <f t="shared" si="20"/>
        <v>212</v>
      </c>
      <c r="CH61" s="105">
        <v>900</v>
      </c>
      <c r="CI61" s="105"/>
      <c r="CJ61" s="105"/>
      <c r="CK61" s="105">
        <v>900</v>
      </c>
      <c r="CL61" s="105"/>
      <c r="CM61" s="117"/>
      <c r="CN61" s="105">
        <f t="shared" si="21"/>
        <v>1800</v>
      </c>
      <c r="CO61" s="105">
        <f t="shared" si="22"/>
        <v>360</v>
      </c>
      <c r="CP61" s="105">
        <f t="shared" si="23"/>
        <v>10620</v>
      </c>
      <c r="CQ61" s="105">
        <f t="shared" si="24"/>
        <v>1659</v>
      </c>
      <c r="CR61" s="105">
        <f t="shared" si="25"/>
        <v>2025</v>
      </c>
      <c r="CS61" s="105">
        <f t="shared" si="57"/>
        <v>0</v>
      </c>
      <c r="CT61" s="105">
        <f t="shared" si="58"/>
        <v>14304</v>
      </c>
      <c r="CU61" s="125">
        <f t="shared" si="62"/>
        <v>1192</v>
      </c>
      <c r="CV61" s="106">
        <f t="shared" si="29"/>
        <v>2860.8</v>
      </c>
      <c r="CW61" s="105">
        <f t="shared" si="30"/>
        <v>11443.2</v>
      </c>
      <c r="CY61" s="87"/>
    </row>
    <row r="62" spans="1:103" s="88" customFormat="1" ht="18.95" customHeight="1" x14ac:dyDescent="0.25">
      <c r="A62" s="111">
        <v>63</v>
      </c>
      <c r="B62" s="111" t="s">
        <v>404</v>
      </c>
      <c r="C62" s="117" t="s">
        <v>9</v>
      </c>
      <c r="D62" s="110">
        <v>800</v>
      </c>
      <c r="E62" s="110"/>
      <c r="F62" s="110">
        <v>140</v>
      </c>
      <c r="G62" s="110"/>
      <c r="H62" s="105"/>
      <c r="I62" s="110">
        <f t="shared" si="38"/>
        <v>940</v>
      </c>
      <c r="J62" s="106">
        <f t="shared" si="53"/>
        <v>188</v>
      </c>
      <c r="K62" s="110">
        <v>800</v>
      </c>
      <c r="L62" s="110"/>
      <c r="M62" s="110">
        <v>265</v>
      </c>
      <c r="N62" s="110"/>
      <c r="O62" s="110"/>
      <c r="P62" s="106"/>
      <c r="Q62" s="110">
        <f t="shared" si="59"/>
        <v>1065</v>
      </c>
      <c r="R62" s="110">
        <f t="shared" si="54"/>
        <v>213</v>
      </c>
      <c r="S62" s="110">
        <v>800</v>
      </c>
      <c r="T62" s="110"/>
      <c r="U62" s="110">
        <v>275</v>
      </c>
      <c r="V62" s="110">
        <v>125</v>
      </c>
      <c r="W62" s="110"/>
      <c r="X62" s="110"/>
      <c r="Y62" s="110"/>
      <c r="Z62" s="110">
        <f t="shared" si="60"/>
        <v>1200</v>
      </c>
      <c r="AA62" s="105">
        <f t="shared" si="55"/>
        <v>240</v>
      </c>
      <c r="AB62" s="110">
        <v>800</v>
      </c>
      <c r="AC62" s="110"/>
      <c r="AD62" s="110">
        <v>162</v>
      </c>
      <c r="AE62" s="110">
        <v>500</v>
      </c>
      <c r="AF62" s="110"/>
      <c r="AG62" s="110"/>
      <c r="AH62" s="105">
        <f t="shared" si="61"/>
        <v>1462</v>
      </c>
      <c r="AI62" s="105">
        <f t="shared" si="56"/>
        <v>292.40000000000003</v>
      </c>
      <c r="AJ62" s="105">
        <v>800</v>
      </c>
      <c r="AK62" s="105"/>
      <c r="AL62" s="105">
        <v>150</v>
      </c>
      <c r="AM62" s="105"/>
      <c r="AN62" s="111"/>
      <c r="AO62" s="110">
        <f t="shared" si="47"/>
        <v>950</v>
      </c>
      <c r="AP62" s="105">
        <f t="shared" si="48"/>
        <v>190</v>
      </c>
      <c r="AQ62" s="107">
        <v>800</v>
      </c>
      <c r="AR62" s="109"/>
      <c r="AS62" s="109"/>
      <c r="AT62" s="105"/>
      <c r="AU62" s="105"/>
      <c r="AV62" s="105">
        <f t="shared" si="49"/>
        <v>800</v>
      </c>
      <c r="AW62" s="105">
        <f t="shared" si="50"/>
        <v>160</v>
      </c>
      <c r="AX62" s="109">
        <v>800</v>
      </c>
      <c r="AY62" s="109"/>
      <c r="AZ62" s="109">
        <v>208</v>
      </c>
      <c r="BA62" s="110"/>
      <c r="BB62" s="117"/>
      <c r="BC62" s="105">
        <f t="shared" si="51"/>
        <v>1008</v>
      </c>
      <c r="BD62" s="109">
        <f t="shared" si="52"/>
        <v>201.60000000000002</v>
      </c>
      <c r="BE62" s="106">
        <v>800</v>
      </c>
      <c r="BF62" s="105"/>
      <c r="BG62" s="105">
        <v>250</v>
      </c>
      <c r="BH62" s="105"/>
      <c r="BI62" s="105">
        <v>500</v>
      </c>
      <c r="BJ62" s="117"/>
      <c r="BK62" s="105">
        <f t="shared" si="13"/>
        <v>1550</v>
      </c>
      <c r="BL62" s="105">
        <f t="shared" si="14"/>
        <v>310</v>
      </c>
      <c r="BM62" s="105">
        <v>800</v>
      </c>
      <c r="BN62" s="105"/>
      <c r="BO62" s="105">
        <v>225</v>
      </c>
      <c r="BP62" s="105"/>
      <c r="BQ62" s="105"/>
      <c r="BR62" s="105">
        <f t="shared" si="15"/>
        <v>1025</v>
      </c>
      <c r="BS62" s="105">
        <f t="shared" si="16"/>
        <v>205</v>
      </c>
      <c r="BT62" s="105">
        <v>800</v>
      </c>
      <c r="BU62" s="105"/>
      <c r="BV62" s="105">
        <v>277</v>
      </c>
      <c r="BW62" s="105"/>
      <c r="BX62" s="111"/>
      <c r="BY62" s="105">
        <f t="shared" si="17"/>
        <v>1077</v>
      </c>
      <c r="BZ62" s="105">
        <f t="shared" si="18"/>
        <v>215.4</v>
      </c>
      <c r="CA62" s="105">
        <v>800</v>
      </c>
      <c r="CB62" s="105"/>
      <c r="CC62" s="105">
        <v>210</v>
      </c>
      <c r="CD62" s="105"/>
      <c r="CE62" s="105"/>
      <c r="CF62" s="105">
        <f t="shared" si="19"/>
        <v>1010</v>
      </c>
      <c r="CG62" s="105">
        <f t="shared" si="20"/>
        <v>202</v>
      </c>
      <c r="CH62" s="105">
        <v>800</v>
      </c>
      <c r="CI62" s="105"/>
      <c r="CJ62" s="105">
        <v>320</v>
      </c>
      <c r="CK62" s="105">
        <v>800</v>
      </c>
      <c r="CL62" s="105"/>
      <c r="CM62" s="117"/>
      <c r="CN62" s="105">
        <f t="shared" si="21"/>
        <v>1920</v>
      </c>
      <c r="CO62" s="105">
        <f t="shared" si="22"/>
        <v>384</v>
      </c>
      <c r="CP62" s="105">
        <f t="shared" si="23"/>
        <v>9600</v>
      </c>
      <c r="CQ62" s="105">
        <f t="shared" si="24"/>
        <v>2482</v>
      </c>
      <c r="CR62" s="105">
        <f t="shared" si="25"/>
        <v>1925</v>
      </c>
      <c r="CS62" s="105">
        <f t="shared" si="57"/>
        <v>0</v>
      </c>
      <c r="CT62" s="105">
        <f t="shared" si="58"/>
        <v>14007</v>
      </c>
      <c r="CU62" s="125">
        <f t="shared" si="62"/>
        <v>1167.25</v>
      </c>
      <c r="CV62" s="106">
        <f t="shared" si="29"/>
        <v>2801.4</v>
      </c>
      <c r="CW62" s="105">
        <f t="shared" si="30"/>
        <v>11205.6</v>
      </c>
      <c r="CY62" s="87"/>
    </row>
    <row r="63" spans="1:103" s="88" customFormat="1" ht="18.95" customHeight="1" x14ac:dyDescent="0.25">
      <c r="A63" s="111">
        <v>64</v>
      </c>
      <c r="B63" s="111" t="s">
        <v>403</v>
      </c>
      <c r="C63" s="117" t="s">
        <v>9</v>
      </c>
      <c r="D63" s="110"/>
      <c r="E63" s="110"/>
      <c r="F63" s="110"/>
      <c r="G63" s="110"/>
      <c r="H63" s="105"/>
      <c r="I63" s="110"/>
      <c r="J63" s="106"/>
      <c r="K63" s="110">
        <v>685.71</v>
      </c>
      <c r="L63" s="110"/>
      <c r="M63" s="110"/>
      <c r="N63" s="110"/>
      <c r="O63" s="110"/>
      <c r="P63" s="106"/>
      <c r="Q63" s="110">
        <f t="shared" si="59"/>
        <v>685.71</v>
      </c>
      <c r="R63" s="110">
        <f t="shared" si="54"/>
        <v>137.14200000000002</v>
      </c>
      <c r="S63" s="110">
        <v>900</v>
      </c>
      <c r="T63" s="110"/>
      <c r="U63" s="110"/>
      <c r="V63" s="110">
        <v>125</v>
      </c>
      <c r="W63" s="110"/>
      <c r="X63" s="110"/>
      <c r="Y63" s="110"/>
      <c r="Z63" s="110">
        <f t="shared" si="60"/>
        <v>1025</v>
      </c>
      <c r="AA63" s="105">
        <f t="shared" si="55"/>
        <v>205</v>
      </c>
      <c r="AB63" s="110">
        <v>900</v>
      </c>
      <c r="AC63" s="110"/>
      <c r="AD63" s="110"/>
      <c r="AE63" s="110">
        <v>500</v>
      </c>
      <c r="AF63" s="110"/>
      <c r="AG63" s="110"/>
      <c r="AH63" s="105">
        <f t="shared" si="61"/>
        <v>1400</v>
      </c>
      <c r="AI63" s="105">
        <f t="shared" si="56"/>
        <v>280</v>
      </c>
      <c r="AJ63" s="105">
        <v>900</v>
      </c>
      <c r="AK63" s="105"/>
      <c r="AL63" s="105"/>
      <c r="AM63" s="105"/>
      <c r="AN63" s="111"/>
      <c r="AO63" s="110">
        <f t="shared" si="47"/>
        <v>900</v>
      </c>
      <c r="AP63" s="105">
        <f t="shared" si="48"/>
        <v>180</v>
      </c>
      <c r="AQ63" s="107">
        <v>900</v>
      </c>
      <c r="AR63" s="109"/>
      <c r="AS63" s="109"/>
      <c r="AT63" s="105"/>
      <c r="AU63" s="105"/>
      <c r="AV63" s="105">
        <f t="shared" si="49"/>
        <v>900</v>
      </c>
      <c r="AW63" s="105">
        <f t="shared" si="50"/>
        <v>180</v>
      </c>
      <c r="AX63" s="109">
        <v>900</v>
      </c>
      <c r="AY63" s="109"/>
      <c r="AZ63" s="109"/>
      <c r="BA63" s="110"/>
      <c r="BB63" s="117"/>
      <c r="BC63" s="105">
        <f t="shared" si="51"/>
        <v>900</v>
      </c>
      <c r="BD63" s="109">
        <f t="shared" si="52"/>
        <v>180</v>
      </c>
      <c r="BE63" s="106">
        <v>900</v>
      </c>
      <c r="BF63" s="105"/>
      <c r="BG63" s="105"/>
      <c r="BH63" s="105"/>
      <c r="BI63" s="105">
        <v>500</v>
      </c>
      <c r="BJ63" s="117"/>
      <c r="BK63" s="105">
        <f t="shared" si="13"/>
        <v>1400</v>
      </c>
      <c r="BL63" s="105">
        <f t="shared" si="14"/>
        <v>280</v>
      </c>
      <c r="BM63" s="105">
        <v>900</v>
      </c>
      <c r="BN63" s="105"/>
      <c r="BO63" s="105"/>
      <c r="BP63" s="105"/>
      <c r="BQ63" s="105"/>
      <c r="BR63" s="105">
        <f t="shared" si="15"/>
        <v>900</v>
      </c>
      <c r="BS63" s="105">
        <f t="shared" si="16"/>
        <v>180</v>
      </c>
      <c r="BT63" s="105">
        <v>900</v>
      </c>
      <c r="BU63" s="105"/>
      <c r="BV63" s="105"/>
      <c r="BW63" s="105"/>
      <c r="BX63" s="111"/>
      <c r="BY63" s="105">
        <f t="shared" si="17"/>
        <v>900</v>
      </c>
      <c r="BZ63" s="105">
        <f t="shared" si="18"/>
        <v>180</v>
      </c>
      <c r="CA63" s="105">
        <v>985.71</v>
      </c>
      <c r="CB63" s="105"/>
      <c r="CC63" s="105"/>
      <c r="CD63" s="105"/>
      <c r="CE63" s="105"/>
      <c r="CF63" s="105">
        <f t="shared" si="19"/>
        <v>985.71</v>
      </c>
      <c r="CG63" s="105">
        <f t="shared" si="20"/>
        <v>197.14200000000002</v>
      </c>
      <c r="CH63" s="105">
        <v>1000</v>
      </c>
      <c r="CI63" s="105"/>
      <c r="CJ63" s="105"/>
      <c r="CK63" s="105">
        <v>1000</v>
      </c>
      <c r="CL63" s="105"/>
      <c r="CM63" s="117"/>
      <c r="CN63" s="105">
        <f t="shared" si="21"/>
        <v>2000</v>
      </c>
      <c r="CO63" s="105">
        <f t="shared" si="22"/>
        <v>400</v>
      </c>
      <c r="CP63" s="105">
        <f t="shared" si="23"/>
        <v>9871.4199999999983</v>
      </c>
      <c r="CQ63" s="105">
        <f t="shared" si="24"/>
        <v>0</v>
      </c>
      <c r="CR63" s="105">
        <f t="shared" si="25"/>
        <v>2125</v>
      </c>
      <c r="CS63" s="105">
        <f t="shared" si="57"/>
        <v>0</v>
      </c>
      <c r="CT63" s="105">
        <f t="shared" si="58"/>
        <v>11996.419999999998</v>
      </c>
      <c r="CU63" s="125">
        <f t="shared" si="62"/>
        <v>999.70166666666648</v>
      </c>
      <c r="CV63" s="106">
        <f t="shared" si="29"/>
        <v>2399.2839999999997</v>
      </c>
      <c r="CW63" s="105">
        <f t="shared" si="30"/>
        <v>9597.1359999999986</v>
      </c>
      <c r="CY63" s="87"/>
    </row>
    <row r="64" spans="1:103" s="88" customFormat="1" ht="21.75" customHeight="1" x14ac:dyDescent="0.25">
      <c r="A64" s="111">
        <v>66</v>
      </c>
      <c r="B64" s="111" t="s">
        <v>402</v>
      </c>
      <c r="C64" s="117" t="s">
        <v>10</v>
      </c>
      <c r="D64" s="110">
        <v>550</v>
      </c>
      <c r="E64" s="110"/>
      <c r="F64" s="110"/>
      <c r="G64" s="110"/>
      <c r="H64" s="105">
        <v>897.82</v>
      </c>
      <c r="I64" s="110">
        <f t="shared" ref="I64:I86" si="63">H64+G64+F64+E64+D64</f>
        <v>1447.8200000000002</v>
      </c>
      <c r="J64" s="106">
        <f t="shared" ref="J64:J86" si="64">I64*20%</f>
        <v>289.56400000000002</v>
      </c>
      <c r="K64" s="110">
        <v>900</v>
      </c>
      <c r="L64" s="110"/>
      <c r="M64" s="110">
        <v>125</v>
      </c>
      <c r="N64" s="110"/>
      <c r="O64" s="110"/>
      <c r="P64" s="106"/>
      <c r="Q64" s="110">
        <f t="shared" si="59"/>
        <v>1025</v>
      </c>
      <c r="R64" s="110">
        <f t="shared" si="54"/>
        <v>205</v>
      </c>
      <c r="S64" s="110">
        <v>900</v>
      </c>
      <c r="T64" s="110"/>
      <c r="U64" s="110">
        <v>110</v>
      </c>
      <c r="V64" s="110">
        <v>125</v>
      </c>
      <c r="W64" s="110"/>
      <c r="X64" s="110"/>
      <c r="Y64" s="110"/>
      <c r="Z64" s="110">
        <f t="shared" si="60"/>
        <v>1135</v>
      </c>
      <c r="AA64" s="105">
        <f t="shared" si="55"/>
        <v>227</v>
      </c>
      <c r="AB64" s="110">
        <v>900</v>
      </c>
      <c r="AC64" s="110"/>
      <c r="AD64" s="110">
        <v>122</v>
      </c>
      <c r="AE64" s="110">
        <v>500</v>
      </c>
      <c r="AF64" s="110"/>
      <c r="AG64" s="110"/>
      <c r="AH64" s="105">
        <f t="shared" si="61"/>
        <v>1522</v>
      </c>
      <c r="AI64" s="105">
        <f t="shared" si="56"/>
        <v>304.40000000000003</v>
      </c>
      <c r="AJ64" s="105">
        <v>900</v>
      </c>
      <c r="AK64" s="105"/>
      <c r="AL64" s="105">
        <v>115</v>
      </c>
      <c r="AM64" s="105"/>
      <c r="AN64" s="111"/>
      <c r="AO64" s="110">
        <f t="shared" si="47"/>
        <v>1015</v>
      </c>
      <c r="AP64" s="105">
        <f t="shared" si="48"/>
        <v>203</v>
      </c>
      <c r="AQ64" s="107">
        <v>900</v>
      </c>
      <c r="AR64" s="109"/>
      <c r="AS64" s="107">
        <v>230</v>
      </c>
      <c r="AT64" s="105"/>
      <c r="AU64" s="105"/>
      <c r="AV64" s="105">
        <f t="shared" si="49"/>
        <v>1130</v>
      </c>
      <c r="AW64" s="105">
        <f t="shared" si="50"/>
        <v>226</v>
      </c>
      <c r="AX64" s="109">
        <v>900</v>
      </c>
      <c r="AY64" s="109"/>
      <c r="AZ64" s="109">
        <v>222</v>
      </c>
      <c r="BA64" s="110"/>
      <c r="BB64" s="117"/>
      <c r="BC64" s="105">
        <f t="shared" si="51"/>
        <v>1122</v>
      </c>
      <c r="BD64" s="109">
        <f t="shared" si="52"/>
        <v>224.4</v>
      </c>
      <c r="BE64" s="106">
        <v>900</v>
      </c>
      <c r="BF64" s="105"/>
      <c r="BG64" s="105"/>
      <c r="BH64" s="105"/>
      <c r="BI64" s="105">
        <v>500</v>
      </c>
      <c r="BJ64" s="117"/>
      <c r="BK64" s="105">
        <f t="shared" si="13"/>
        <v>1400</v>
      </c>
      <c r="BL64" s="105">
        <f t="shared" si="14"/>
        <v>280</v>
      </c>
      <c r="BM64" s="105">
        <v>900</v>
      </c>
      <c r="BN64" s="105"/>
      <c r="BO64" s="105">
        <v>170</v>
      </c>
      <c r="BP64" s="105"/>
      <c r="BQ64" s="105"/>
      <c r="BR64" s="105">
        <f t="shared" si="15"/>
        <v>1070</v>
      </c>
      <c r="BS64" s="105">
        <f t="shared" si="16"/>
        <v>214</v>
      </c>
      <c r="BT64" s="105">
        <v>900</v>
      </c>
      <c r="BU64" s="105"/>
      <c r="BV64" s="105">
        <v>398</v>
      </c>
      <c r="BW64" s="105"/>
      <c r="BX64" s="111"/>
      <c r="BY64" s="105">
        <f t="shared" si="17"/>
        <v>1298</v>
      </c>
      <c r="BZ64" s="105">
        <f t="shared" si="18"/>
        <v>259.60000000000002</v>
      </c>
      <c r="CA64" s="105">
        <v>900</v>
      </c>
      <c r="CB64" s="105"/>
      <c r="CC64" s="105">
        <v>285</v>
      </c>
      <c r="CD64" s="105"/>
      <c r="CE64" s="105"/>
      <c r="CF64" s="105">
        <f t="shared" si="19"/>
        <v>1185</v>
      </c>
      <c r="CG64" s="105">
        <f t="shared" si="20"/>
        <v>237</v>
      </c>
      <c r="CH64" s="105">
        <v>900</v>
      </c>
      <c r="CI64" s="105"/>
      <c r="CJ64" s="105">
        <v>315</v>
      </c>
      <c r="CK64" s="105">
        <v>900</v>
      </c>
      <c r="CL64" s="105"/>
      <c r="CM64" s="117"/>
      <c r="CN64" s="105">
        <f t="shared" si="21"/>
        <v>2115</v>
      </c>
      <c r="CO64" s="105">
        <f t="shared" si="22"/>
        <v>423</v>
      </c>
      <c r="CP64" s="105">
        <f t="shared" si="23"/>
        <v>10450</v>
      </c>
      <c r="CQ64" s="105">
        <f t="shared" si="24"/>
        <v>2092</v>
      </c>
      <c r="CR64" s="105">
        <f t="shared" si="25"/>
        <v>2025</v>
      </c>
      <c r="CS64" s="105">
        <f t="shared" si="57"/>
        <v>897.82</v>
      </c>
      <c r="CT64" s="105">
        <f t="shared" si="58"/>
        <v>15464.82</v>
      </c>
      <c r="CU64" s="125">
        <f t="shared" si="62"/>
        <v>1288.7349999999999</v>
      </c>
      <c r="CV64" s="106">
        <f t="shared" si="29"/>
        <v>3092.9639999999999</v>
      </c>
      <c r="CW64" s="105">
        <f t="shared" si="30"/>
        <v>12371.856</v>
      </c>
      <c r="CY64" s="87"/>
    </row>
    <row r="65" spans="1:103" s="88" customFormat="1" ht="21.75" customHeight="1" x14ac:dyDescent="0.25">
      <c r="A65" s="111">
        <v>67</v>
      </c>
      <c r="B65" s="111" t="s">
        <v>401</v>
      </c>
      <c r="C65" s="117" t="s">
        <v>10</v>
      </c>
      <c r="D65" s="110">
        <v>800</v>
      </c>
      <c r="E65" s="110"/>
      <c r="F65" s="110">
        <v>300</v>
      </c>
      <c r="G65" s="110"/>
      <c r="H65" s="105"/>
      <c r="I65" s="110">
        <f t="shared" si="63"/>
        <v>1100</v>
      </c>
      <c r="J65" s="106">
        <f t="shared" si="64"/>
        <v>220</v>
      </c>
      <c r="K65" s="110">
        <v>800</v>
      </c>
      <c r="L65" s="110"/>
      <c r="M65" s="110">
        <v>300</v>
      </c>
      <c r="N65" s="110"/>
      <c r="O65" s="110"/>
      <c r="P65" s="106"/>
      <c r="Q65" s="110">
        <f t="shared" si="59"/>
        <v>1100</v>
      </c>
      <c r="R65" s="110">
        <f t="shared" si="54"/>
        <v>220</v>
      </c>
      <c r="S65" s="110">
        <v>800</v>
      </c>
      <c r="T65" s="110"/>
      <c r="U65" s="110">
        <v>300</v>
      </c>
      <c r="V65" s="110">
        <v>125</v>
      </c>
      <c r="W65" s="110"/>
      <c r="X65" s="110"/>
      <c r="Y65" s="110"/>
      <c r="Z65" s="110">
        <f t="shared" si="60"/>
        <v>1225</v>
      </c>
      <c r="AA65" s="105">
        <f t="shared" si="55"/>
        <v>245</v>
      </c>
      <c r="AB65" s="110">
        <v>800</v>
      </c>
      <c r="AC65" s="110"/>
      <c r="AD65" s="110">
        <v>500</v>
      </c>
      <c r="AE65" s="110">
        <v>500</v>
      </c>
      <c r="AF65" s="110"/>
      <c r="AG65" s="110"/>
      <c r="AH65" s="105">
        <f t="shared" si="61"/>
        <v>1800</v>
      </c>
      <c r="AI65" s="105">
        <f t="shared" si="56"/>
        <v>360</v>
      </c>
      <c r="AJ65" s="105">
        <v>800</v>
      </c>
      <c r="AK65" s="105"/>
      <c r="AL65" s="105">
        <v>500</v>
      </c>
      <c r="AM65" s="105"/>
      <c r="AN65" s="111"/>
      <c r="AO65" s="110">
        <f t="shared" si="47"/>
        <v>1300</v>
      </c>
      <c r="AP65" s="105">
        <f t="shared" si="48"/>
        <v>260</v>
      </c>
      <c r="AQ65" s="107">
        <v>800</v>
      </c>
      <c r="AR65" s="109"/>
      <c r="AS65" s="107">
        <v>500</v>
      </c>
      <c r="AT65" s="105"/>
      <c r="AU65" s="105"/>
      <c r="AV65" s="105">
        <f t="shared" si="49"/>
        <v>1300</v>
      </c>
      <c r="AW65" s="105">
        <f t="shared" si="50"/>
        <v>260</v>
      </c>
      <c r="AX65" s="109">
        <v>800</v>
      </c>
      <c r="AY65" s="109"/>
      <c r="AZ65" s="109">
        <v>500</v>
      </c>
      <c r="BA65" s="110"/>
      <c r="BB65" s="117"/>
      <c r="BC65" s="105">
        <f t="shared" si="51"/>
        <v>1300</v>
      </c>
      <c r="BD65" s="109">
        <f t="shared" si="52"/>
        <v>260</v>
      </c>
      <c r="BE65" s="106">
        <v>800</v>
      </c>
      <c r="BF65" s="105"/>
      <c r="BG65" s="105">
        <v>300</v>
      </c>
      <c r="BH65" s="105"/>
      <c r="BI65" s="105">
        <v>500</v>
      </c>
      <c r="BJ65" s="117"/>
      <c r="BK65" s="105">
        <f t="shared" si="13"/>
        <v>1600</v>
      </c>
      <c r="BL65" s="105">
        <f t="shared" si="14"/>
        <v>320</v>
      </c>
      <c r="BM65" s="105">
        <f>618.18+181.82</f>
        <v>800</v>
      </c>
      <c r="BN65" s="105"/>
      <c r="BO65" s="105">
        <v>400</v>
      </c>
      <c r="BP65" s="105"/>
      <c r="BQ65" s="105"/>
      <c r="BR65" s="105">
        <f t="shared" si="15"/>
        <v>1200</v>
      </c>
      <c r="BS65" s="105">
        <f t="shared" si="16"/>
        <v>240</v>
      </c>
      <c r="BT65" s="105">
        <v>800</v>
      </c>
      <c r="BU65" s="105"/>
      <c r="BV65" s="105">
        <v>400</v>
      </c>
      <c r="BW65" s="105"/>
      <c r="BX65" s="111"/>
      <c r="BY65" s="105">
        <f t="shared" si="17"/>
        <v>1200</v>
      </c>
      <c r="BZ65" s="105">
        <f t="shared" si="18"/>
        <v>240</v>
      </c>
      <c r="CA65" s="105">
        <v>800</v>
      </c>
      <c r="CB65" s="105"/>
      <c r="CC65" s="105">
        <v>500</v>
      </c>
      <c r="CD65" s="105"/>
      <c r="CE65" s="105"/>
      <c r="CF65" s="105">
        <f t="shared" si="19"/>
        <v>1300</v>
      </c>
      <c r="CG65" s="105">
        <f t="shared" si="20"/>
        <v>260</v>
      </c>
      <c r="CH65" s="105">
        <v>800</v>
      </c>
      <c r="CI65" s="105"/>
      <c r="CJ65" s="105">
        <v>500</v>
      </c>
      <c r="CK65" s="105">
        <v>800</v>
      </c>
      <c r="CL65" s="105"/>
      <c r="CM65" s="117"/>
      <c r="CN65" s="105">
        <f t="shared" si="21"/>
        <v>2100</v>
      </c>
      <c r="CO65" s="105">
        <f t="shared" si="22"/>
        <v>420</v>
      </c>
      <c r="CP65" s="105">
        <f t="shared" si="23"/>
        <v>9600</v>
      </c>
      <c r="CQ65" s="105">
        <f t="shared" si="24"/>
        <v>5000</v>
      </c>
      <c r="CR65" s="105">
        <f t="shared" si="25"/>
        <v>1925</v>
      </c>
      <c r="CS65" s="105">
        <f t="shared" si="57"/>
        <v>0</v>
      </c>
      <c r="CT65" s="105">
        <f t="shared" si="58"/>
        <v>16525</v>
      </c>
      <c r="CU65" s="125">
        <f t="shared" si="62"/>
        <v>1377.0833333333333</v>
      </c>
      <c r="CV65" s="106">
        <f t="shared" si="29"/>
        <v>3305</v>
      </c>
      <c r="CW65" s="105">
        <f t="shared" si="30"/>
        <v>13220</v>
      </c>
      <c r="CY65" s="87"/>
    </row>
    <row r="66" spans="1:103" s="88" customFormat="1" ht="21.75" customHeight="1" x14ac:dyDescent="0.25">
      <c r="A66" s="111">
        <v>68</v>
      </c>
      <c r="B66" s="111" t="s">
        <v>400</v>
      </c>
      <c r="C66" s="117" t="s">
        <v>72</v>
      </c>
      <c r="D66" s="110">
        <v>800</v>
      </c>
      <c r="E66" s="110"/>
      <c r="F66" s="110"/>
      <c r="G66" s="110"/>
      <c r="H66" s="105"/>
      <c r="I66" s="110">
        <f t="shared" si="63"/>
        <v>800</v>
      </c>
      <c r="J66" s="106">
        <f t="shared" si="64"/>
        <v>160</v>
      </c>
      <c r="K66" s="110">
        <v>800</v>
      </c>
      <c r="L66" s="110"/>
      <c r="M66" s="110"/>
      <c r="N66" s="110"/>
      <c r="O66" s="110"/>
      <c r="P66" s="106"/>
      <c r="Q66" s="110">
        <f t="shared" si="59"/>
        <v>800</v>
      </c>
      <c r="R66" s="110">
        <f t="shared" si="54"/>
        <v>160</v>
      </c>
      <c r="S66" s="110">
        <v>800</v>
      </c>
      <c r="T66" s="110"/>
      <c r="U66" s="110"/>
      <c r="V66" s="110">
        <v>125</v>
      </c>
      <c r="W66" s="110"/>
      <c r="X66" s="110"/>
      <c r="Y66" s="110"/>
      <c r="Z66" s="110">
        <f t="shared" si="60"/>
        <v>925</v>
      </c>
      <c r="AA66" s="105">
        <f t="shared" si="55"/>
        <v>185</v>
      </c>
      <c r="AB66" s="110">
        <v>240</v>
      </c>
      <c r="AC66" s="110"/>
      <c r="AD66" s="110"/>
      <c r="AE66" s="110">
        <v>500</v>
      </c>
      <c r="AF66" s="110"/>
      <c r="AG66" s="110">
        <v>200</v>
      </c>
      <c r="AH66" s="105">
        <f t="shared" si="61"/>
        <v>940</v>
      </c>
      <c r="AI66" s="105">
        <f t="shared" si="56"/>
        <v>188</v>
      </c>
      <c r="AJ66" s="105">
        <v>800</v>
      </c>
      <c r="AK66" s="105"/>
      <c r="AL66" s="105"/>
      <c r="AM66" s="105"/>
      <c r="AN66" s="105">
        <v>360</v>
      </c>
      <c r="AO66" s="110">
        <f t="shared" si="47"/>
        <v>1160</v>
      </c>
      <c r="AP66" s="105">
        <f t="shared" si="48"/>
        <v>232</v>
      </c>
      <c r="AQ66" s="107">
        <v>800</v>
      </c>
      <c r="AR66" s="109"/>
      <c r="AS66" s="107"/>
      <c r="AT66" s="105"/>
      <c r="AU66" s="105"/>
      <c r="AV66" s="105">
        <f t="shared" si="49"/>
        <v>800</v>
      </c>
      <c r="AW66" s="105">
        <f t="shared" si="50"/>
        <v>160</v>
      </c>
      <c r="AX66" s="109">
        <v>800</v>
      </c>
      <c r="AY66" s="109"/>
      <c r="AZ66" s="109"/>
      <c r="BA66" s="110"/>
      <c r="BB66" s="117"/>
      <c r="BC66" s="105">
        <f t="shared" si="51"/>
        <v>800</v>
      </c>
      <c r="BD66" s="109">
        <f t="shared" si="52"/>
        <v>160</v>
      </c>
      <c r="BE66" s="106">
        <v>1070.3599999999999</v>
      </c>
      <c r="BF66" s="105"/>
      <c r="BG66" s="105"/>
      <c r="BH66" s="105"/>
      <c r="BI66" s="105">
        <v>500</v>
      </c>
      <c r="BJ66" s="117">
        <v>347.82</v>
      </c>
      <c r="BK66" s="105">
        <f t="shared" si="13"/>
        <v>1918.1799999999998</v>
      </c>
      <c r="BL66" s="105">
        <f t="shared" si="14"/>
        <v>383.63599999999997</v>
      </c>
      <c r="BM66" s="105">
        <v>181.82</v>
      </c>
      <c r="BN66" s="105"/>
      <c r="BO66" s="105"/>
      <c r="BP66" s="105"/>
      <c r="BQ66" s="105"/>
      <c r="BR66" s="105">
        <f t="shared" si="15"/>
        <v>181.82</v>
      </c>
      <c r="BS66" s="105">
        <f t="shared" si="16"/>
        <v>36.363999999999997</v>
      </c>
      <c r="BT66" s="105">
        <v>367.28</v>
      </c>
      <c r="BU66" s="105"/>
      <c r="BV66" s="105"/>
      <c r="BW66" s="105"/>
      <c r="BX66" s="111">
        <v>432.72</v>
      </c>
      <c r="BY66" s="105">
        <f t="shared" si="17"/>
        <v>800</v>
      </c>
      <c r="BZ66" s="105">
        <f t="shared" si="18"/>
        <v>160</v>
      </c>
      <c r="CA66" s="105">
        <v>723.81</v>
      </c>
      <c r="CB66" s="105"/>
      <c r="CC66" s="105"/>
      <c r="CD66" s="105"/>
      <c r="CE66" s="105"/>
      <c r="CF66" s="105">
        <f t="shared" si="19"/>
        <v>723.81</v>
      </c>
      <c r="CG66" s="105">
        <f t="shared" si="20"/>
        <v>144.762</v>
      </c>
      <c r="CH66" s="105">
        <v>800</v>
      </c>
      <c r="CI66" s="105"/>
      <c r="CJ66" s="105"/>
      <c r="CK66" s="105">
        <v>800</v>
      </c>
      <c r="CL66" s="105"/>
      <c r="CM66" s="117"/>
      <c r="CN66" s="105">
        <f t="shared" si="21"/>
        <v>1600</v>
      </c>
      <c r="CO66" s="105">
        <f t="shared" si="22"/>
        <v>320</v>
      </c>
      <c r="CP66" s="105">
        <f t="shared" si="23"/>
        <v>8183.2699999999995</v>
      </c>
      <c r="CQ66" s="105">
        <f t="shared" si="24"/>
        <v>0</v>
      </c>
      <c r="CR66" s="105">
        <f t="shared" si="25"/>
        <v>1925</v>
      </c>
      <c r="CS66" s="105">
        <f t="shared" si="57"/>
        <v>1340.54</v>
      </c>
      <c r="CT66" s="105">
        <f t="shared" si="58"/>
        <v>11448.81</v>
      </c>
      <c r="CU66" s="125">
        <f t="shared" si="62"/>
        <v>954.0675</v>
      </c>
      <c r="CV66" s="106">
        <f t="shared" si="29"/>
        <v>2289.7619999999997</v>
      </c>
      <c r="CW66" s="105">
        <f t="shared" si="30"/>
        <v>9159.0479999999989</v>
      </c>
      <c r="CY66" s="87"/>
    </row>
    <row r="67" spans="1:103" s="88" customFormat="1" ht="21.75" customHeight="1" x14ac:dyDescent="0.25">
      <c r="A67" s="111">
        <v>69</v>
      </c>
      <c r="B67" s="111" t="s">
        <v>399</v>
      </c>
      <c r="C67" s="117" t="s">
        <v>72</v>
      </c>
      <c r="D67" s="110">
        <v>577.78</v>
      </c>
      <c r="E67" s="110"/>
      <c r="F67" s="110"/>
      <c r="G67" s="110"/>
      <c r="H67" s="105"/>
      <c r="I67" s="110">
        <f t="shared" si="63"/>
        <v>577.78</v>
      </c>
      <c r="J67" s="106">
        <f t="shared" si="64"/>
        <v>115.556</v>
      </c>
      <c r="K67" s="110">
        <v>76.19</v>
      </c>
      <c r="L67" s="110"/>
      <c r="M67" s="110"/>
      <c r="N67" s="110"/>
      <c r="O67" s="110"/>
      <c r="P67" s="106">
        <v>222.22</v>
      </c>
      <c r="Q67" s="110">
        <f t="shared" si="59"/>
        <v>298.40999999999997</v>
      </c>
      <c r="R67" s="110">
        <f t="shared" si="54"/>
        <v>59.681999999999995</v>
      </c>
      <c r="S67" s="110">
        <v>685.71</v>
      </c>
      <c r="T67" s="110"/>
      <c r="U67" s="110"/>
      <c r="V67" s="110">
        <v>125</v>
      </c>
      <c r="W67" s="110"/>
      <c r="X67" s="110"/>
      <c r="Y67" s="110">
        <v>838.08</v>
      </c>
      <c r="Z67" s="110">
        <f t="shared" si="60"/>
        <v>1648.79</v>
      </c>
      <c r="AA67" s="105">
        <f t="shared" si="55"/>
        <v>329.75800000000004</v>
      </c>
      <c r="AB67" s="110">
        <v>800</v>
      </c>
      <c r="AC67" s="110"/>
      <c r="AD67" s="110"/>
      <c r="AE67" s="110">
        <v>500</v>
      </c>
      <c r="AF67" s="110"/>
      <c r="AG67" s="110"/>
      <c r="AH67" s="105">
        <f t="shared" si="61"/>
        <v>1300</v>
      </c>
      <c r="AI67" s="105">
        <f t="shared" si="56"/>
        <v>260</v>
      </c>
      <c r="AJ67" s="105">
        <v>800</v>
      </c>
      <c r="AK67" s="105"/>
      <c r="AL67" s="105"/>
      <c r="AM67" s="105"/>
      <c r="AN67" s="105"/>
      <c r="AO67" s="110">
        <f t="shared" si="47"/>
        <v>800</v>
      </c>
      <c r="AP67" s="105">
        <f t="shared" si="48"/>
        <v>160</v>
      </c>
      <c r="AQ67" s="107">
        <v>800</v>
      </c>
      <c r="AR67" s="109"/>
      <c r="AS67" s="107"/>
      <c r="AT67" s="105"/>
      <c r="AU67" s="105"/>
      <c r="AV67" s="105">
        <f t="shared" si="49"/>
        <v>800</v>
      </c>
      <c r="AW67" s="105">
        <f t="shared" si="50"/>
        <v>160</v>
      </c>
      <c r="AX67" s="109">
        <v>800</v>
      </c>
      <c r="AY67" s="109"/>
      <c r="AZ67" s="109"/>
      <c r="BA67" s="110"/>
      <c r="BB67" s="117"/>
      <c r="BC67" s="105">
        <f t="shared" si="51"/>
        <v>800</v>
      </c>
      <c r="BD67" s="109">
        <f t="shared" si="52"/>
        <v>160</v>
      </c>
      <c r="BE67" s="106">
        <v>800</v>
      </c>
      <c r="BF67" s="105"/>
      <c r="BG67" s="105"/>
      <c r="BH67" s="105"/>
      <c r="BI67" s="105">
        <v>500</v>
      </c>
      <c r="BJ67" s="117"/>
      <c r="BK67" s="105">
        <f t="shared" si="13"/>
        <v>1300</v>
      </c>
      <c r="BL67" s="105">
        <f t="shared" si="14"/>
        <v>260</v>
      </c>
      <c r="BM67" s="105">
        <v>800</v>
      </c>
      <c r="BN67" s="105"/>
      <c r="BO67" s="105"/>
      <c r="BP67" s="105"/>
      <c r="BQ67" s="105"/>
      <c r="BR67" s="105">
        <f t="shared" si="15"/>
        <v>800</v>
      </c>
      <c r="BS67" s="105">
        <f t="shared" si="16"/>
        <v>160</v>
      </c>
      <c r="BT67" s="105">
        <v>800</v>
      </c>
      <c r="BU67" s="105"/>
      <c r="BV67" s="105"/>
      <c r="BW67" s="105"/>
      <c r="BX67" s="111"/>
      <c r="BY67" s="105">
        <f t="shared" si="17"/>
        <v>800</v>
      </c>
      <c r="BZ67" s="105">
        <f t="shared" si="18"/>
        <v>160</v>
      </c>
      <c r="CA67" s="105">
        <v>800</v>
      </c>
      <c r="CB67" s="105"/>
      <c r="CC67" s="105"/>
      <c r="CD67" s="105"/>
      <c r="CE67" s="105"/>
      <c r="CF67" s="105">
        <f t="shared" si="19"/>
        <v>800</v>
      </c>
      <c r="CG67" s="105">
        <f t="shared" si="20"/>
        <v>160</v>
      </c>
      <c r="CH67" s="105">
        <v>800</v>
      </c>
      <c r="CI67" s="105"/>
      <c r="CJ67" s="105"/>
      <c r="CK67" s="105">
        <v>800</v>
      </c>
      <c r="CL67" s="105"/>
      <c r="CM67" s="117"/>
      <c r="CN67" s="105">
        <f t="shared" si="21"/>
        <v>1600</v>
      </c>
      <c r="CO67" s="105">
        <f t="shared" si="22"/>
        <v>320</v>
      </c>
      <c r="CP67" s="105">
        <f t="shared" si="23"/>
        <v>8539.68</v>
      </c>
      <c r="CQ67" s="105">
        <f t="shared" si="24"/>
        <v>0</v>
      </c>
      <c r="CR67" s="105">
        <f t="shared" si="25"/>
        <v>1925</v>
      </c>
      <c r="CS67" s="105">
        <f t="shared" si="57"/>
        <v>1060.3</v>
      </c>
      <c r="CT67" s="105">
        <f t="shared" si="58"/>
        <v>11524.980000000001</v>
      </c>
      <c r="CU67" s="125">
        <f t="shared" si="62"/>
        <v>960.41500000000008</v>
      </c>
      <c r="CV67" s="106">
        <f t="shared" si="29"/>
        <v>2304.9959999999996</v>
      </c>
      <c r="CW67" s="105">
        <f t="shared" si="30"/>
        <v>9219.9840000000022</v>
      </c>
      <c r="CY67" s="87"/>
    </row>
    <row r="68" spans="1:103" s="88" customFormat="1" ht="26.25" customHeight="1" x14ac:dyDescent="0.25">
      <c r="A68" s="111">
        <v>70</v>
      </c>
      <c r="B68" s="111" t="s">
        <v>398</v>
      </c>
      <c r="C68" s="122" t="s">
        <v>397</v>
      </c>
      <c r="D68" s="110">
        <v>1600</v>
      </c>
      <c r="E68" s="110"/>
      <c r="F68" s="110">
        <v>1000</v>
      </c>
      <c r="G68" s="110"/>
      <c r="H68" s="105"/>
      <c r="I68" s="110">
        <f t="shared" si="63"/>
        <v>2600</v>
      </c>
      <c r="J68" s="106">
        <f t="shared" si="64"/>
        <v>520</v>
      </c>
      <c r="K68" s="110">
        <v>1600</v>
      </c>
      <c r="L68" s="110"/>
      <c r="M68" s="110">
        <v>800</v>
      </c>
      <c r="N68" s="110"/>
      <c r="O68" s="110"/>
      <c r="P68" s="106"/>
      <c r="Q68" s="110">
        <f t="shared" si="59"/>
        <v>2400</v>
      </c>
      <c r="R68" s="110">
        <f t="shared" si="54"/>
        <v>480</v>
      </c>
      <c r="S68" s="110">
        <v>1600</v>
      </c>
      <c r="T68" s="110"/>
      <c r="U68" s="110">
        <v>1000</v>
      </c>
      <c r="V68" s="110">
        <v>125</v>
      </c>
      <c r="W68" s="110"/>
      <c r="X68" s="110"/>
      <c r="Y68" s="110"/>
      <c r="Z68" s="110">
        <f t="shared" si="60"/>
        <v>2725</v>
      </c>
      <c r="AA68" s="105">
        <f t="shared" si="55"/>
        <v>545</v>
      </c>
      <c r="AB68" s="110">
        <v>1600</v>
      </c>
      <c r="AC68" s="110"/>
      <c r="AD68" s="110">
        <v>1000</v>
      </c>
      <c r="AE68" s="110">
        <v>500</v>
      </c>
      <c r="AF68" s="110"/>
      <c r="AG68" s="110"/>
      <c r="AH68" s="105">
        <f t="shared" si="61"/>
        <v>3100</v>
      </c>
      <c r="AI68" s="105">
        <f t="shared" si="56"/>
        <v>620</v>
      </c>
      <c r="AJ68" s="105">
        <v>1600</v>
      </c>
      <c r="AK68" s="105"/>
      <c r="AL68" s="105">
        <v>1000</v>
      </c>
      <c r="AM68" s="105"/>
      <c r="AN68" s="105"/>
      <c r="AO68" s="110">
        <f t="shared" si="47"/>
        <v>2600</v>
      </c>
      <c r="AP68" s="105">
        <f t="shared" si="48"/>
        <v>520</v>
      </c>
      <c r="AQ68" s="107">
        <v>1600</v>
      </c>
      <c r="AR68" s="109"/>
      <c r="AS68" s="107">
        <v>1000</v>
      </c>
      <c r="AT68" s="105"/>
      <c r="AU68" s="105"/>
      <c r="AV68" s="105">
        <f t="shared" si="49"/>
        <v>2600</v>
      </c>
      <c r="AW68" s="105">
        <f t="shared" si="50"/>
        <v>520</v>
      </c>
      <c r="AX68" s="109">
        <v>1600</v>
      </c>
      <c r="AY68" s="109"/>
      <c r="AZ68" s="109">
        <v>1000</v>
      </c>
      <c r="BA68" s="110"/>
      <c r="BB68" s="117"/>
      <c r="BC68" s="105">
        <f t="shared" si="51"/>
        <v>2600</v>
      </c>
      <c r="BD68" s="109">
        <f t="shared" si="52"/>
        <v>520</v>
      </c>
      <c r="BE68" s="106">
        <v>1600</v>
      </c>
      <c r="BF68" s="105"/>
      <c r="BG68" s="105">
        <v>1000</v>
      </c>
      <c r="BH68" s="105"/>
      <c r="BI68" s="105">
        <v>500</v>
      </c>
      <c r="BJ68" s="117"/>
      <c r="BK68" s="105">
        <f t="shared" si="13"/>
        <v>3100</v>
      </c>
      <c r="BL68" s="105">
        <f t="shared" si="14"/>
        <v>620</v>
      </c>
      <c r="BM68" s="105">
        <v>1600</v>
      </c>
      <c r="BN68" s="105"/>
      <c r="BO68" s="105">
        <v>1000</v>
      </c>
      <c r="BP68" s="105"/>
      <c r="BQ68" s="105"/>
      <c r="BR68" s="105">
        <f t="shared" si="15"/>
        <v>2600</v>
      </c>
      <c r="BS68" s="105">
        <f t="shared" si="16"/>
        <v>520</v>
      </c>
      <c r="BT68" s="105">
        <v>1600</v>
      </c>
      <c r="BU68" s="105"/>
      <c r="BV68" s="105">
        <v>1000</v>
      </c>
      <c r="BW68" s="105"/>
      <c r="BX68" s="111"/>
      <c r="BY68" s="105">
        <f t="shared" si="17"/>
        <v>2600</v>
      </c>
      <c r="BZ68" s="105">
        <f t="shared" si="18"/>
        <v>520</v>
      </c>
      <c r="CA68" s="105">
        <v>1600</v>
      </c>
      <c r="CB68" s="105"/>
      <c r="CC68" s="105">
        <v>1000</v>
      </c>
      <c r="CD68" s="105"/>
      <c r="CE68" s="105"/>
      <c r="CF68" s="105">
        <f t="shared" si="19"/>
        <v>2600</v>
      </c>
      <c r="CG68" s="105">
        <f t="shared" si="20"/>
        <v>520</v>
      </c>
      <c r="CH68" s="105">
        <v>1600</v>
      </c>
      <c r="CI68" s="105"/>
      <c r="CJ68" s="105">
        <v>1000</v>
      </c>
      <c r="CK68" s="105">
        <v>1600</v>
      </c>
      <c r="CL68" s="105"/>
      <c r="CM68" s="117"/>
      <c r="CN68" s="105">
        <f t="shared" si="21"/>
        <v>4200</v>
      </c>
      <c r="CO68" s="105">
        <f t="shared" si="22"/>
        <v>840</v>
      </c>
      <c r="CP68" s="105">
        <f t="shared" si="23"/>
        <v>19200</v>
      </c>
      <c r="CQ68" s="105">
        <f t="shared" si="24"/>
        <v>11800</v>
      </c>
      <c r="CR68" s="105">
        <f t="shared" si="25"/>
        <v>2725</v>
      </c>
      <c r="CS68" s="105">
        <f t="shared" si="57"/>
        <v>0</v>
      </c>
      <c r="CT68" s="105">
        <f t="shared" si="58"/>
        <v>33725</v>
      </c>
      <c r="CU68" s="125">
        <f t="shared" si="62"/>
        <v>2810.4166666666665</v>
      </c>
      <c r="CV68" s="106">
        <f t="shared" si="29"/>
        <v>6745</v>
      </c>
      <c r="CW68" s="105">
        <f t="shared" si="30"/>
        <v>26980</v>
      </c>
      <c r="CY68" s="87"/>
    </row>
    <row r="69" spans="1:103" s="88" customFormat="1" ht="19.5" customHeight="1" x14ac:dyDescent="0.25">
      <c r="A69" s="111">
        <v>71</v>
      </c>
      <c r="B69" s="111" t="s">
        <v>396</v>
      </c>
      <c r="C69" s="117" t="s">
        <v>8</v>
      </c>
      <c r="D69" s="110">
        <v>1000</v>
      </c>
      <c r="E69" s="110"/>
      <c r="F69" s="110">
        <v>300</v>
      </c>
      <c r="G69" s="110"/>
      <c r="H69" s="105"/>
      <c r="I69" s="110">
        <f t="shared" si="63"/>
        <v>1300</v>
      </c>
      <c r="J69" s="106">
        <f t="shared" si="64"/>
        <v>260</v>
      </c>
      <c r="K69" s="110">
        <v>761.9</v>
      </c>
      <c r="L69" s="110"/>
      <c r="M69" s="110"/>
      <c r="N69" s="110"/>
      <c r="O69" s="110"/>
      <c r="P69" s="106">
        <v>238.09</v>
      </c>
      <c r="Q69" s="110">
        <f t="shared" si="59"/>
        <v>999.99</v>
      </c>
      <c r="R69" s="110">
        <f t="shared" si="54"/>
        <v>199.99800000000002</v>
      </c>
      <c r="S69" s="110">
        <v>1000</v>
      </c>
      <c r="T69" s="110"/>
      <c r="U69" s="110">
        <v>300</v>
      </c>
      <c r="V69" s="110">
        <v>125</v>
      </c>
      <c r="W69" s="110"/>
      <c r="X69" s="110"/>
      <c r="Y69" s="110"/>
      <c r="Z69" s="110">
        <f t="shared" si="60"/>
        <v>1425</v>
      </c>
      <c r="AA69" s="105">
        <f t="shared" si="55"/>
        <v>285</v>
      </c>
      <c r="AB69" s="110">
        <v>865.71</v>
      </c>
      <c r="AC69" s="110"/>
      <c r="AD69" s="110"/>
      <c r="AE69" s="110">
        <v>500</v>
      </c>
      <c r="AF69" s="110"/>
      <c r="AG69" s="110">
        <v>250</v>
      </c>
      <c r="AH69" s="105">
        <f t="shared" si="61"/>
        <v>1615.71</v>
      </c>
      <c r="AI69" s="105">
        <f t="shared" si="56"/>
        <v>323.14200000000005</v>
      </c>
      <c r="AJ69" s="105">
        <v>1000</v>
      </c>
      <c r="AK69" s="105"/>
      <c r="AL69" s="105">
        <v>300</v>
      </c>
      <c r="AM69" s="105"/>
      <c r="AN69" s="105"/>
      <c r="AO69" s="110">
        <f t="shared" ref="AO69:AO100" si="65">AN69+AM69+AL69+AK69+AJ69</f>
        <v>1300</v>
      </c>
      <c r="AP69" s="105">
        <f t="shared" ref="AP69:AP100" si="66">AO69*20%</f>
        <v>260</v>
      </c>
      <c r="AQ69" s="107">
        <v>1000</v>
      </c>
      <c r="AR69" s="109"/>
      <c r="AS69" s="107">
        <v>300</v>
      </c>
      <c r="AT69" s="105"/>
      <c r="AU69" s="105"/>
      <c r="AV69" s="105">
        <f t="shared" ref="AV69:AV100" si="67">AU69+AT69+AS69+AR69+AQ69</f>
        <v>1300</v>
      </c>
      <c r="AW69" s="105">
        <f t="shared" ref="AW69:AW100" si="68">AV69*20%</f>
        <v>260</v>
      </c>
      <c r="AX69" s="109">
        <v>1000</v>
      </c>
      <c r="AY69" s="109"/>
      <c r="AZ69" s="109"/>
      <c r="BA69" s="110"/>
      <c r="BB69" s="117"/>
      <c r="BC69" s="105">
        <f t="shared" ref="BC69:BC100" si="69">BB69+BA69+AZ69+AY69+AX69</f>
        <v>1000</v>
      </c>
      <c r="BD69" s="109">
        <f t="shared" ref="BD69:BD100" si="70">BC69*20%</f>
        <v>200</v>
      </c>
      <c r="BE69" s="106">
        <f>434.78+656.13</f>
        <v>1090.9099999999999</v>
      </c>
      <c r="BF69" s="105"/>
      <c r="BG69" s="105"/>
      <c r="BH69" s="105"/>
      <c r="BI69" s="105">
        <v>500</v>
      </c>
      <c r="BJ69" s="117"/>
      <c r="BK69" s="105">
        <f t="shared" ref="BK69:BK132" si="71">BJ69+BI69+BH69+BG69+BF69+BE69</f>
        <v>1590.9099999999999</v>
      </c>
      <c r="BL69" s="105">
        <f t="shared" ref="BL69:BL132" si="72">BK69*20%</f>
        <v>318.18200000000002</v>
      </c>
      <c r="BM69" s="105">
        <v>1181.82</v>
      </c>
      <c r="BN69" s="105"/>
      <c r="BO69" s="105">
        <v>150</v>
      </c>
      <c r="BP69" s="105"/>
      <c r="BQ69" s="105"/>
      <c r="BR69" s="105">
        <f t="shared" ref="BR69:BR132" si="73">BQ69+BP69+BO69+BN69+BM69</f>
        <v>1331.82</v>
      </c>
      <c r="BS69" s="105">
        <f t="shared" ref="BS69:BS132" si="74">BR69*20%</f>
        <v>266.36399999999998</v>
      </c>
      <c r="BT69" s="105">
        <v>1000</v>
      </c>
      <c r="BU69" s="105"/>
      <c r="BV69" s="105"/>
      <c r="BW69" s="105"/>
      <c r="BX69" s="110"/>
      <c r="BY69" s="105">
        <f t="shared" ref="BY69:BY132" si="75">BX69+BW69+BV69+BU69+BT69</f>
        <v>1000</v>
      </c>
      <c r="BZ69" s="105">
        <f t="shared" ref="BZ69:BZ132" si="76">BY69*20%</f>
        <v>200</v>
      </c>
      <c r="CA69" s="105">
        <v>895.24</v>
      </c>
      <c r="CB69" s="105"/>
      <c r="CC69" s="105">
        <v>300</v>
      </c>
      <c r="CD69" s="105"/>
      <c r="CE69" s="105"/>
      <c r="CF69" s="105">
        <f t="shared" ref="CF69:CF132" si="77">CE69+CD69+CC69+CB69+CA69</f>
        <v>1195.24</v>
      </c>
      <c r="CG69" s="105">
        <f t="shared" ref="CG69:CG132" si="78">CF69*20%</f>
        <v>239.048</v>
      </c>
      <c r="CH69" s="105">
        <f>818.18+181.81</f>
        <v>999.99</v>
      </c>
      <c r="CI69" s="105"/>
      <c r="CJ69" s="105">
        <v>300</v>
      </c>
      <c r="CK69" s="105">
        <v>1000</v>
      </c>
      <c r="CL69" s="105"/>
      <c r="CM69" s="117">
        <v>190.47</v>
      </c>
      <c r="CN69" s="105">
        <f t="shared" ref="CN69:CN132" si="79">CM69+CL69+CK69+CJ69+CI69+CH69</f>
        <v>2490.46</v>
      </c>
      <c r="CO69" s="105">
        <f t="shared" ref="CO69:CO132" si="80">CN69*20%</f>
        <v>498.09200000000004</v>
      </c>
      <c r="CP69" s="105">
        <f t="shared" ref="CP69:CP132" si="81">CH69+CA69+BT69+BM69+BE69+AX69+AQ69+AJ69+AB69+S69+K69+D69</f>
        <v>11795.57</v>
      </c>
      <c r="CQ69" s="105">
        <f t="shared" ref="CQ69:CQ132" si="82">CJ69+CI69+CC69+CB69+BV69+BU69+BO69+BN69+BG69+BF69+AZ69+AY69+AS69+AR69+AL69+AK69+AD69+AC69+U69+T69+M69+L69+F69+E69</f>
        <v>1950</v>
      </c>
      <c r="CR69" s="105">
        <f t="shared" ref="CR69:CR132" si="83">CL69+CK69+CD69+BW69+BP69+BI69+BH69+BA69+AT69+AM69+AF69+AE69+X69+W69+V69+O69+N69+G69</f>
        <v>2125</v>
      </c>
      <c r="CS69" s="105">
        <f t="shared" si="57"/>
        <v>678.56000000000006</v>
      </c>
      <c r="CT69" s="105">
        <f t="shared" si="58"/>
        <v>16549.129999999997</v>
      </c>
      <c r="CU69" s="125">
        <f t="shared" si="62"/>
        <v>1379.0941666666665</v>
      </c>
      <c r="CV69" s="106">
        <f t="shared" ref="CV69:CV132" si="84">CO69+CG69+BZ69+BS69+BL69+BD69+AW69+AP69+AI69+AA69+R69+J69</f>
        <v>3309.8260000000005</v>
      </c>
      <c r="CW69" s="105">
        <f t="shared" ref="CW69:CW132" si="85">CT69-CV69</f>
        <v>13239.303999999996</v>
      </c>
      <c r="CY69" s="87"/>
    </row>
    <row r="70" spans="1:103" s="88" customFormat="1" ht="18.95" customHeight="1" x14ac:dyDescent="0.25">
      <c r="A70" s="111">
        <v>72</v>
      </c>
      <c r="B70" s="111" t="s">
        <v>395</v>
      </c>
      <c r="C70" s="117" t="s">
        <v>8</v>
      </c>
      <c r="D70" s="110">
        <v>1000</v>
      </c>
      <c r="E70" s="110"/>
      <c r="F70" s="110">
        <v>300</v>
      </c>
      <c r="G70" s="110"/>
      <c r="H70" s="105"/>
      <c r="I70" s="110">
        <f t="shared" si="63"/>
        <v>1300</v>
      </c>
      <c r="J70" s="106">
        <f t="shared" si="64"/>
        <v>260</v>
      </c>
      <c r="K70" s="110">
        <v>793.65</v>
      </c>
      <c r="L70" s="110"/>
      <c r="M70" s="110">
        <v>300</v>
      </c>
      <c r="N70" s="110"/>
      <c r="O70" s="110"/>
      <c r="P70" s="106">
        <v>206.34</v>
      </c>
      <c r="Q70" s="110">
        <f t="shared" si="59"/>
        <v>1299.99</v>
      </c>
      <c r="R70" s="110">
        <f t="shared" si="54"/>
        <v>259.99799999999999</v>
      </c>
      <c r="S70" s="110">
        <v>1000</v>
      </c>
      <c r="T70" s="110"/>
      <c r="U70" s="110"/>
      <c r="V70" s="110">
        <v>125</v>
      </c>
      <c r="W70" s="110"/>
      <c r="X70" s="110"/>
      <c r="Y70" s="110"/>
      <c r="Z70" s="110">
        <f t="shared" si="60"/>
        <v>1125</v>
      </c>
      <c r="AA70" s="105">
        <f t="shared" si="55"/>
        <v>225</v>
      </c>
      <c r="AB70" s="110">
        <v>1000</v>
      </c>
      <c r="AC70" s="110"/>
      <c r="AD70" s="110">
        <v>300</v>
      </c>
      <c r="AE70" s="110">
        <v>500</v>
      </c>
      <c r="AF70" s="110"/>
      <c r="AG70" s="110"/>
      <c r="AH70" s="105">
        <f t="shared" si="61"/>
        <v>1800</v>
      </c>
      <c r="AI70" s="105">
        <f t="shared" si="56"/>
        <v>360</v>
      </c>
      <c r="AJ70" s="105">
        <v>1000</v>
      </c>
      <c r="AK70" s="105"/>
      <c r="AL70" s="105"/>
      <c r="AM70" s="105"/>
      <c r="AN70" s="105"/>
      <c r="AO70" s="110">
        <f t="shared" si="65"/>
        <v>1000</v>
      </c>
      <c r="AP70" s="105">
        <f t="shared" si="66"/>
        <v>200</v>
      </c>
      <c r="AQ70" s="107">
        <v>1000</v>
      </c>
      <c r="AR70" s="109"/>
      <c r="AS70" s="107">
        <v>300</v>
      </c>
      <c r="AT70" s="105"/>
      <c r="AU70" s="105"/>
      <c r="AV70" s="105">
        <f t="shared" si="67"/>
        <v>1300</v>
      </c>
      <c r="AW70" s="105">
        <f t="shared" si="68"/>
        <v>260</v>
      </c>
      <c r="AX70" s="109">
        <v>1000</v>
      </c>
      <c r="AY70" s="109"/>
      <c r="AZ70" s="109">
        <v>300</v>
      </c>
      <c r="BA70" s="110"/>
      <c r="BB70" s="105"/>
      <c r="BC70" s="105">
        <f t="shared" si="69"/>
        <v>1300</v>
      </c>
      <c r="BD70" s="109">
        <f t="shared" si="70"/>
        <v>260</v>
      </c>
      <c r="BE70" s="106">
        <v>1000</v>
      </c>
      <c r="BF70" s="105"/>
      <c r="BG70" s="105">
        <v>150</v>
      </c>
      <c r="BH70" s="105"/>
      <c r="BI70" s="105">
        <v>500</v>
      </c>
      <c r="BJ70" s="117"/>
      <c r="BK70" s="105">
        <f t="shared" si="71"/>
        <v>1650</v>
      </c>
      <c r="BL70" s="105">
        <f t="shared" si="72"/>
        <v>330</v>
      </c>
      <c r="BM70" s="105">
        <f>681.82+318.18</f>
        <v>1000</v>
      </c>
      <c r="BN70" s="105"/>
      <c r="BO70" s="105">
        <v>300</v>
      </c>
      <c r="BP70" s="105"/>
      <c r="BQ70" s="105"/>
      <c r="BR70" s="105">
        <f t="shared" si="73"/>
        <v>1300</v>
      </c>
      <c r="BS70" s="105">
        <f t="shared" si="74"/>
        <v>260</v>
      </c>
      <c r="BT70" s="105">
        <v>1000</v>
      </c>
      <c r="BU70" s="105"/>
      <c r="BV70" s="105"/>
      <c r="BW70" s="105"/>
      <c r="BX70" s="111"/>
      <c r="BY70" s="105">
        <f t="shared" si="75"/>
        <v>1000</v>
      </c>
      <c r="BZ70" s="105">
        <f t="shared" si="76"/>
        <v>200</v>
      </c>
      <c r="CA70" s="105">
        <v>1000</v>
      </c>
      <c r="CB70" s="105"/>
      <c r="CC70" s="105"/>
      <c r="CD70" s="105"/>
      <c r="CE70" s="105"/>
      <c r="CF70" s="105">
        <f t="shared" si="77"/>
        <v>1000</v>
      </c>
      <c r="CG70" s="105">
        <f t="shared" si="78"/>
        <v>200</v>
      </c>
      <c r="CH70" s="105">
        <f>772.73+227.27</f>
        <v>1000</v>
      </c>
      <c r="CI70" s="105"/>
      <c r="CJ70" s="105"/>
      <c r="CK70" s="105">
        <v>1000</v>
      </c>
      <c r="CL70" s="105"/>
      <c r="CM70" s="117"/>
      <c r="CN70" s="105">
        <f t="shared" si="79"/>
        <v>2000</v>
      </c>
      <c r="CO70" s="105">
        <f t="shared" si="80"/>
        <v>400</v>
      </c>
      <c r="CP70" s="105">
        <f t="shared" si="81"/>
        <v>11793.65</v>
      </c>
      <c r="CQ70" s="105">
        <f t="shared" si="82"/>
        <v>1950</v>
      </c>
      <c r="CR70" s="105">
        <f t="shared" si="83"/>
        <v>2125</v>
      </c>
      <c r="CS70" s="105">
        <f t="shared" si="57"/>
        <v>206.34</v>
      </c>
      <c r="CT70" s="105">
        <f t="shared" si="58"/>
        <v>16074.99</v>
      </c>
      <c r="CU70" s="125">
        <f t="shared" si="62"/>
        <v>1339.5825</v>
      </c>
      <c r="CV70" s="106">
        <f t="shared" si="84"/>
        <v>3214.998</v>
      </c>
      <c r="CW70" s="105">
        <f t="shared" si="85"/>
        <v>12859.992</v>
      </c>
      <c r="CY70" s="87"/>
    </row>
    <row r="71" spans="1:103" s="88" customFormat="1" ht="18.75" customHeight="1" x14ac:dyDescent="0.25">
      <c r="A71" s="111">
        <v>73</v>
      </c>
      <c r="B71" s="111" t="s">
        <v>394</v>
      </c>
      <c r="C71" s="117" t="s">
        <v>8</v>
      </c>
      <c r="D71" s="110">
        <v>1000</v>
      </c>
      <c r="E71" s="110"/>
      <c r="F71" s="110">
        <v>300</v>
      </c>
      <c r="G71" s="110"/>
      <c r="H71" s="105"/>
      <c r="I71" s="110">
        <f t="shared" si="63"/>
        <v>1300</v>
      </c>
      <c r="J71" s="106">
        <f t="shared" si="64"/>
        <v>260</v>
      </c>
      <c r="K71" s="110">
        <v>1000</v>
      </c>
      <c r="L71" s="110"/>
      <c r="M71" s="110">
        <v>300</v>
      </c>
      <c r="N71" s="110"/>
      <c r="O71" s="110"/>
      <c r="P71" s="106"/>
      <c r="Q71" s="110">
        <f t="shared" si="59"/>
        <v>1300</v>
      </c>
      <c r="R71" s="110">
        <f t="shared" si="54"/>
        <v>260</v>
      </c>
      <c r="S71" s="110">
        <v>1000</v>
      </c>
      <c r="T71" s="110"/>
      <c r="U71" s="110">
        <v>300</v>
      </c>
      <c r="V71" s="110"/>
      <c r="W71" s="110"/>
      <c r="X71" s="110"/>
      <c r="Y71" s="110"/>
      <c r="Z71" s="110">
        <f t="shared" si="60"/>
        <v>1300</v>
      </c>
      <c r="AA71" s="105">
        <f t="shared" si="55"/>
        <v>260</v>
      </c>
      <c r="AB71" s="110">
        <v>1000</v>
      </c>
      <c r="AC71" s="110"/>
      <c r="AD71" s="110">
        <v>300</v>
      </c>
      <c r="AE71" s="110">
        <v>500</v>
      </c>
      <c r="AF71" s="110"/>
      <c r="AG71" s="110"/>
      <c r="AH71" s="105">
        <f t="shared" si="61"/>
        <v>1800</v>
      </c>
      <c r="AI71" s="105">
        <f t="shared" si="56"/>
        <v>360</v>
      </c>
      <c r="AJ71" s="105">
        <v>1000</v>
      </c>
      <c r="AK71" s="105"/>
      <c r="AL71" s="105">
        <v>300</v>
      </c>
      <c r="AM71" s="105"/>
      <c r="AN71" s="105"/>
      <c r="AO71" s="110">
        <f t="shared" si="65"/>
        <v>1300</v>
      </c>
      <c r="AP71" s="105">
        <f t="shared" si="66"/>
        <v>260</v>
      </c>
      <c r="AQ71" s="107">
        <v>1000</v>
      </c>
      <c r="AR71" s="109"/>
      <c r="AS71" s="107">
        <v>300</v>
      </c>
      <c r="AT71" s="105"/>
      <c r="AU71" s="105"/>
      <c r="AV71" s="105">
        <f t="shared" si="67"/>
        <v>1300</v>
      </c>
      <c r="AW71" s="105">
        <f t="shared" si="68"/>
        <v>260</v>
      </c>
      <c r="AX71" s="109">
        <v>1142.8599999999999</v>
      </c>
      <c r="AY71" s="109"/>
      <c r="AZ71" s="109">
        <v>300</v>
      </c>
      <c r="BA71" s="110"/>
      <c r="BB71" s="117"/>
      <c r="BC71" s="105">
        <f t="shared" si="69"/>
        <v>1442.86</v>
      </c>
      <c r="BD71" s="109">
        <f t="shared" si="70"/>
        <v>288.572</v>
      </c>
      <c r="BE71" s="106">
        <v>1000</v>
      </c>
      <c r="BF71" s="105"/>
      <c r="BG71" s="105"/>
      <c r="BH71" s="105"/>
      <c r="BI71" s="105">
        <v>500</v>
      </c>
      <c r="BJ71" s="117"/>
      <c r="BK71" s="105">
        <f t="shared" si="71"/>
        <v>1500</v>
      </c>
      <c r="BL71" s="105">
        <f t="shared" si="72"/>
        <v>300</v>
      </c>
      <c r="BM71" s="105">
        <v>1000</v>
      </c>
      <c r="BN71" s="105"/>
      <c r="BO71" s="105"/>
      <c r="BP71" s="105"/>
      <c r="BQ71" s="105"/>
      <c r="BR71" s="105">
        <f t="shared" si="73"/>
        <v>1000</v>
      </c>
      <c r="BS71" s="105">
        <f t="shared" si="74"/>
        <v>200</v>
      </c>
      <c r="BT71" s="105">
        <v>1000</v>
      </c>
      <c r="BU71" s="105"/>
      <c r="BV71" s="105">
        <v>300</v>
      </c>
      <c r="BW71" s="105"/>
      <c r="BX71" s="111"/>
      <c r="BY71" s="105">
        <f t="shared" si="75"/>
        <v>1300</v>
      </c>
      <c r="BZ71" s="105">
        <f t="shared" si="76"/>
        <v>260</v>
      </c>
      <c r="CA71" s="105">
        <v>1000</v>
      </c>
      <c r="CB71" s="105"/>
      <c r="CC71" s="105"/>
      <c r="CD71" s="105"/>
      <c r="CE71" s="105"/>
      <c r="CF71" s="105">
        <f t="shared" si="77"/>
        <v>1000</v>
      </c>
      <c r="CG71" s="105">
        <f t="shared" si="78"/>
        <v>200</v>
      </c>
      <c r="CH71" s="105">
        <v>1000</v>
      </c>
      <c r="CI71" s="105"/>
      <c r="CJ71" s="105">
        <v>300</v>
      </c>
      <c r="CK71" s="105">
        <v>1000</v>
      </c>
      <c r="CL71" s="105"/>
      <c r="CM71" s="117"/>
      <c r="CN71" s="105">
        <f t="shared" si="79"/>
        <v>2300</v>
      </c>
      <c r="CO71" s="105">
        <f t="shared" si="80"/>
        <v>460</v>
      </c>
      <c r="CP71" s="105">
        <f t="shared" si="81"/>
        <v>12142.86</v>
      </c>
      <c r="CQ71" s="105">
        <f t="shared" si="82"/>
        <v>2700</v>
      </c>
      <c r="CR71" s="105">
        <f t="shared" si="83"/>
        <v>2000</v>
      </c>
      <c r="CS71" s="105">
        <f t="shared" si="57"/>
        <v>0</v>
      </c>
      <c r="CT71" s="105">
        <f t="shared" si="58"/>
        <v>16842.86</v>
      </c>
      <c r="CU71" s="125">
        <f t="shared" si="62"/>
        <v>1403.5716666666667</v>
      </c>
      <c r="CV71" s="106">
        <f t="shared" si="84"/>
        <v>3368.5720000000001</v>
      </c>
      <c r="CW71" s="105">
        <f t="shared" si="85"/>
        <v>13474.288</v>
      </c>
      <c r="CY71" s="87"/>
    </row>
    <row r="72" spans="1:103" s="88" customFormat="1" ht="18.95" customHeight="1" x14ac:dyDescent="0.25">
      <c r="A72" s="111">
        <v>74</v>
      </c>
      <c r="B72" s="111" t="s">
        <v>393</v>
      </c>
      <c r="C72" s="117" t="s">
        <v>8</v>
      </c>
      <c r="D72" s="110">
        <v>1000</v>
      </c>
      <c r="E72" s="110"/>
      <c r="F72" s="110"/>
      <c r="G72" s="110"/>
      <c r="H72" s="105"/>
      <c r="I72" s="110">
        <f t="shared" si="63"/>
        <v>1000</v>
      </c>
      <c r="J72" s="106">
        <f t="shared" si="64"/>
        <v>200</v>
      </c>
      <c r="K72" s="110">
        <f>714.29+285.71</f>
        <v>1000</v>
      </c>
      <c r="L72" s="110"/>
      <c r="M72" s="110"/>
      <c r="N72" s="110"/>
      <c r="O72" s="110"/>
      <c r="P72" s="106"/>
      <c r="Q72" s="110">
        <f t="shared" si="59"/>
        <v>1000</v>
      </c>
      <c r="R72" s="110">
        <f t="shared" si="54"/>
        <v>200</v>
      </c>
      <c r="S72" s="110">
        <v>1000</v>
      </c>
      <c r="T72" s="110"/>
      <c r="U72" s="110"/>
      <c r="V72" s="110"/>
      <c r="W72" s="110"/>
      <c r="X72" s="110"/>
      <c r="Y72" s="110"/>
      <c r="Z72" s="110">
        <f t="shared" si="60"/>
        <v>1000</v>
      </c>
      <c r="AA72" s="105">
        <f t="shared" si="55"/>
        <v>200</v>
      </c>
      <c r="AB72" s="110">
        <f>1000+777.78</f>
        <v>1777.78</v>
      </c>
      <c r="AC72" s="110"/>
      <c r="AD72" s="110"/>
      <c r="AE72" s="110">
        <v>500</v>
      </c>
      <c r="AF72" s="110"/>
      <c r="AG72" s="110"/>
      <c r="AH72" s="105">
        <f t="shared" si="61"/>
        <v>2277.7799999999997</v>
      </c>
      <c r="AI72" s="105">
        <f t="shared" si="56"/>
        <v>455.55599999999998</v>
      </c>
      <c r="AJ72" s="105">
        <v>222.22</v>
      </c>
      <c r="AK72" s="105"/>
      <c r="AL72" s="105"/>
      <c r="AM72" s="105"/>
      <c r="AN72" s="105"/>
      <c r="AO72" s="110">
        <f t="shared" si="65"/>
        <v>222.22</v>
      </c>
      <c r="AP72" s="105">
        <f t="shared" si="66"/>
        <v>44.444000000000003</v>
      </c>
      <c r="AQ72" s="107">
        <v>954.55</v>
      </c>
      <c r="AR72" s="109"/>
      <c r="AS72" s="109"/>
      <c r="AT72" s="105"/>
      <c r="AU72" s="105"/>
      <c r="AV72" s="105">
        <f t="shared" si="67"/>
        <v>954.55</v>
      </c>
      <c r="AW72" s="105">
        <f t="shared" si="68"/>
        <v>190.91</v>
      </c>
      <c r="AX72" s="109">
        <v>952.38</v>
      </c>
      <c r="AY72" s="109"/>
      <c r="AZ72" s="109"/>
      <c r="BA72" s="110"/>
      <c r="BB72" s="105"/>
      <c r="BC72" s="105">
        <f t="shared" si="69"/>
        <v>952.38</v>
      </c>
      <c r="BD72" s="109">
        <f t="shared" si="70"/>
        <v>190.476</v>
      </c>
      <c r="BE72" s="106">
        <v>1000</v>
      </c>
      <c r="BF72" s="105"/>
      <c r="BG72" s="105">
        <v>150</v>
      </c>
      <c r="BH72" s="105"/>
      <c r="BI72" s="105">
        <v>500</v>
      </c>
      <c r="BJ72" s="117"/>
      <c r="BK72" s="105">
        <f t="shared" si="71"/>
        <v>1650</v>
      </c>
      <c r="BL72" s="105">
        <f t="shared" si="72"/>
        <v>330</v>
      </c>
      <c r="BM72" s="105">
        <v>1000</v>
      </c>
      <c r="BN72" s="105"/>
      <c r="BO72" s="105">
        <v>150</v>
      </c>
      <c r="BP72" s="105"/>
      <c r="BQ72" s="105"/>
      <c r="BR72" s="105">
        <f t="shared" si="73"/>
        <v>1150</v>
      </c>
      <c r="BS72" s="105">
        <f t="shared" si="74"/>
        <v>230</v>
      </c>
      <c r="BT72" s="105">
        <v>1000</v>
      </c>
      <c r="BU72" s="105"/>
      <c r="BV72" s="105">
        <v>150</v>
      </c>
      <c r="BW72" s="105"/>
      <c r="BX72" s="111"/>
      <c r="BY72" s="105">
        <f t="shared" si="75"/>
        <v>1150</v>
      </c>
      <c r="BZ72" s="105">
        <f t="shared" si="76"/>
        <v>230</v>
      </c>
      <c r="CA72" s="105">
        <v>1000</v>
      </c>
      <c r="CB72" s="105"/>
      <c r="CC72" s="105">
        <v>150</v>
      </c>
      <c r="CD72" s="105"/>
      <c r="CE72" s="105"/>
      <c r="CF72" s="105">
        <f t="shared" si="77"/>
        <v>1150</v>
      </c>
      <c r="CG72" s="105">
        <f t="shared" si="78"/>
        <v>230</v>
      </c>
      <c r="CH72" s="105">
        <v>1000</v>
      </c>
      <c r="CI72" s="105"/>
      <c r="CJ72" s="105">
        <v>150</v>
      </c>
      <c r="CK72" s="105">
        <v>1000</v>
      </c>
      <c r="CL72" s="105"/>
      <c r="CM72" s="117"/>
      <c r="CN72" s="105">
        <f t="shared" si="79"/>
        <v>2150</v>
      </c>
      <c r="CO72" s="105">
        <f t="shared" si="80"/>
        <v>430</v>
      </c>
      <c r="CP72" s="105">
        <f t="shared" si="81"/>
        <v>11906.93</v>
      </c>
      <c r="CQ72" s="105">
        <f t="shared" si="82"/>
        <v>750</v>
      </c>
      <c r="CR72" s="105">
        <f t="shared" si="83"/>
        <v>2000</v>
      </c>
      <c r="CS72" s="105">
        <f t="shared" si="57"/>
        <v>0</v>
      </c>
      <c r="CT72" s="105">
        <f t="shared" si="58"/>
        <v>14656.929999999997</v>
      </c>
      <c r="CU72" s="125">
        <f t="shared" si="62"/>
        <v>1221.4108333333331</v>
      </c>
      <c r="CV72" s="106">
        <f t="shared" si="84"/>
        <v>2931.386</v>
      </c>
      <c r="CW72" s="105">
        <f t="shared" si="85"/>
        <v>11725.543999999996</v>
      </c>
      <c r="CY72" s="87"/>
    </row>
    <row r="73" spans="1:103" s="88" customFormat="1" ht="18.95" customHeight="1" x14ac:dyDescent="0.25">
      <c r="A73" s="111">
        <v>75</v>
      </c>
      <c r="B73" s="111" t="s">
        <v>392</v>
      </c>
      <c r="C73" s="117" t="s">
        <v>9</v>
      </c>
      <c r="D73" s="110">
        <v>900</v>
      </c>
      <c r="E73" s="110"/>
      <c r="F73" s="110">
        <v>300</v>
      </c>
      <c r="G73" s="110"/>
      <c r="H73" s="105"/>
      <c r="I73" s="110">
        <f t="shared" si="63"/>
        <v>1200</v>
      </c>
      <c r="J73" s="106">
        <f t="shared" si="64"/>
        <v>240</v>
      </c>
      <c r="K73" s="110">
        <v>900</v>
      </c>
      <c r="L73" s="110"/>
      <c r="M73" s="110"/>
      <c r="N73" s="110"/>
      <c r="O73" s="110"/>
      <c r="P73" s="106"/>
      <c r="Q73" s="110">
        <f t="shared" si="59"/>
        <v>900</v>
      </c>
      <c r="R73" s="110">
        <f t="shared" si="54"/>
        <v>180</v>
      </c>
      <c r="S73" s="110">
        <v>900</v>
      </c>
      <c r="T73" s="110"/>
      <c r="U73" s="110">
        <v>300</v>
      </c>
      <c r="V73" s="110">
        <v>125</v>
      </c>
      <c r="W73" s="110"/>
      <c r="X73" s="110"/>
      <c r="Y73" s="110"/>
      <c r="Z73" s="110">
        <f t="shared" si="60"/>
        <v>1325</v>
      </c>
      <c r="AA73" s="105">
        <f t="shared" si="55"/>
        <v>265</v>
      </c>
      <c r="AB73" s="110">
        <v>900</v>
      </c>
      <c r="AC73" s="110"/>
      <c r="AD73" s="110"/>
      <c r="AE73" s="110">
        <v>500</v>
      </c>
      <c r="AF73" s="110"/>
      <c r="AG73" s="110"/>
      <c r="AH73" s="105">
        <f t="shared" si="61"/>
        <v>1400</v>
      </c>
      <c r="AI73" s="105">
        <f t="shared" si="56"/>
        <v>280</v>
      </c>
      <c r="AJ73" s="105">
        <v>900</v>
      </c>
      <c r="AK73" s="105"/>
      <c r="AL73" s="105">
        <v>300</v>
      </c>
      <c r="AM73" s="105"/>
      <c r="AN73" s="105"/>
      <c r="AO73" s="110">
        <f t="shared" si="65"/>
        <v>1200</v>
      </c>
      <c r="AP73" s="105">
        <f t="shared" si="66"/>
        <v>240</v>
      </c>
      <c r="AQ73" s="107">
        <v>900</v>
      </c>
      <c r="AR73" s="109"/>
      <c r="AS73" s="109">
        <v>300</v>
      </c>
      <c r="AT73" s="105"/>
      <c r="AU73" s="105"/>
      <c r="AV73" s="105">
        <f t="shared" si="67"/>
        <v>1200</v>
      </c>
      <c r="AW73" s="105">
        <f t="shared" si="68"/>
        <v>240</v>
      </c>
      <c r="AX73" s="109">
        <v>900</v>
      </c>
      <c r="AY73" s="109"/>
      <c r="AZ73" s="109">
        <v>300</v>
      </c>
      <c r="BA73" s="110"/>
      <c r="BB73" s="117"/>
      <c r="BC73" s="105">
        <f t="shared" si="69"/>
        <v>1200</v>
      </c>
      <c r="BD73" s="109">
        <f t="shared" si="70"/>
        <v>240</v>
      </c>
      <c r="BE73" s="106">
        <f>704.35+195.65</f>
        <v>900</v>
      </c>
      <c r="BF73" s="105"/>
      <c r="BG73" s="105">
        <v>300</v>
      </c>
      <c r="BH73" s="105"/>
      <c r="BI73" s="105">
        <v>500</v>
      </c>
      <c r="BJ73" s="117"/>
      <c r="BK73" s="105">
        <f t="shared" si="71"/>
        <v>1700</v>
      </c>
      <c r="BL73" s="105">
        <f t="shared" si="72"/>
        <v>340</v>
      </c>
      <c r="BM73" s="105">
        <v>900</v>
      </c>
      <c r="BN73" s="105"/>
      <c r="BO73" s="105">
        <v>300</v>
      </c>
      <c r="BP73" s="105"/>
      <c r="BQ73" s="105"/>
      <c r="BR73" s="105">
        <f t="shared" si="73"/>
        <v>1200</v>
      </c>
      <c r="BS73" s="105">
        <f t="shared" si="74"/>
        <v>240</v>
      </c>
      <c r="BT73" s="105">
        <v>900</v>
      </c>
      <c r="BU73" s="105"/>
      <c r="BV73" s="105">
        <v>300</v>
      </c>
      <c r="BW73" s="105"/>
      <c r="BX73" s="111"/>
      <c r="BY73" s="105">
        <f t="shared" si="75"/>
        <v>1200</v>
      </c>
      <c r="BZ73" s="105">
        <f t="shared" si="76"/>
        <v>240</v>
      </c>
      <c r="CA73" s="105">
        <v>900</v>
      </c>
      <c r="CB73" s="105"/>
      <c r="CC73" s="105">
        <v>300</v>
      </c>
      <c r="CD73" s="105"/>
      <c r="CE73" s="105"/>
      <c r="CF73" s="105">
        <f t="shared" si="77"/>
        <v>1200</v>
      </c>
      <c r="CG73" s="105">
        <f t="shared" si="78"/>
        <v>240</v>
      </c>
      <c r="CH73" s="105">
        <v>900</v>
      </c>
      <c r="CI73" s="105"/>
      <c r="CJ73" s="105">
        <v>300</v>
      </c>
      <c r="CK73" s="105">
        <v>900</v>
      </c>
      <c r="CL73" s="105"/>
      <c r="CM73" s="117"/>
      <c r="CN73" s="105">
        <f t="shared" si="79"/>
        <v>2100</v>
      </c>
      <c r="CO73" s="105">
        <f t="shared" si="80"/>
        <v>420</v>
      </c>
      <c r="CP73" s="105">
        <f t="shared" si="81"/>
        <v>10800</v>
      </c>
      <c r="CQ73" s="105">
        <f t="shared" si="82"/>
        <v>3000</v>
      </c>
      <c r="CR73" s="105">
        <f t="shared" si="83"/>
        <v>2025</v>
      </c>
      <c r="CS73" s="105">
        <f t="shared" si="57"/>
        <v>0</v>
      </c>
      <c r="CT73" s="105">
        <f t="shared" si="58"/>
        <v>15825</v>
      </c>
      <c r="CU73" s="125">
        <f t="shared" si="62"/>
        <v>1318.75</v>
      </c>
      <c r="CV73" s="106">
        <f t="shared" si="84"/>
        <v>3165</v>
      </c>
      <c r="CW73" s="105">
        <f t="shared" si="85"/>
        <v>12660</v>
      </c>
      <c r="CY73" s="87"/>
    </row>
    <row r="74" spans="1:103" s="88" customFormat="1" ht="18.95" customHeight="1" x14ac:dyDescent="0.25">
      <c r="A74" s="111">
        <v>76</v>
      </c>
      <c r="B74" s="111" t="s">
        <v>391</v>
      </c>
      <c r="C74" s="117" t="s">
        <v>9</v>
      </c>
      <c r="D74" s="110">
        <v>900</v>
      </c>
      <c r="E74" s="110"/>
      <c r="F74" s="110"/>
      <c r="G74" s="110"/>
      <c r="H74" s="105"/>
      <c r="I74" s="110">
        <f t="shared" si="63"/>
        <v>900</v>
      </c>
      <c r="J74" s="106">
        <f t="shared" si="64"/>
        <v>180</v>
      </c>
      <c r="K74" s="110">
        <v>900</v>
      </c>
      <c r="L74" s="110"/>
      <c r="M74" s="110">
        <v>300</v>
      </c>
      <c r="N74" s="110"/>
      <c r="O74" s="110"/>
      <c r="P74" s="106"/>
      <c r="Q74" s="110">
        <f t="shared" si="59"/>
        <v>1200</v>
      </c>
      <c r="R74" s="110">
        <f t="shared" si="54"/>
        <v>240</v>
      </c>
      <c r="S74" s="110">
        <v>900</v>
      </c>
      <c r="T74" s="110"/>
      <c r="U74" s="110">
        <v>300</v>
      </c>
      <c r="V74" s="110"/>
      <c r="W74" s="110"/>
      <c r="X74" s="110"/>
      <c r="Y74" s="110"/>
      <c r="Z74" s="110">
        <f t="shared" si="60"/>
        <v>1200</v>
      </c>
      <c r="AA74" s="105">
        <f t="shared" si="55"/>
        <v>240</v>
      </c>
      <c r="AB74" s="110">
        <v>900</v>
      </c>
      <c r="AC74" s="110"/>
      <c r="AD74" s="110">
        <v>300</v>
      </c>
      <c r="AE74" s="110">
        <v>500</v>
      </c>
      <c r="AF74" s="110"/>
      <c r="AG74" s="110"/>
      <c r="AH74" s="105">
        <f t="shared" si="61"/>
        <v>1700</v>
      </c>
      <c r="AI74" s="105">
        <f t="shared" si="56"/>
        <v>340</v>
      </c>
      <c r="AJ74" s="105">
        <v>900</v>
      </c>
      <c r="AK74" s="105"/>
      <c r="AL74" s="105">
        <v>300</v>
      </c>
      <c r="AM74" s="105"/>
      <c r="AN74" s="105"/>
      <c r="AO74" s="110">
        <f t="shared" si="65"/>
        <v>1200</v>
      </c>
      <c r="AP74" s="105">
        <f t="shared" si="66"/>
        <v>240</v>
      </c>
      <c r="AQ74" s="107">
        <v>900</v>
      </c>
      <c r="AR74" s="109"/>
      <c r="AS74" s="109"/>
      <c r="AT74" s="105"/>
      <c r="AU74" s="105"/>
      <c r="AV74" s="105">
        <f t="shared" si="67"/>
        <v>900</v>
      </c>
      <c r="AW74" s="105">
        <f t="shared" si="68"/>
        <v>180</v>
      </c>
      <c r="AX74" s="109">
        <v>900</v>
      </c>
      <c r="AY74" s="109"/>
      <c r="AZ74" s="109"/>
      <c r="BA74" s="110"/>
      <c r="BB74" s="117"/>
      <c r="BC74" s="105">
        <f t="shared" si="69"/>
        <v>900</v>
      </c>
      <c r="BD74" s="109">
        <f t="shared" si="70"/>
        <v>180</v>
      </c>
      <c r="BE74" s="106">
        <v>900</v>
      </c>
      <c r="BF74" s="105"/>
      <c r="BG74" s="105">
        <v>300</v>
      </c>
      <c r="BH74" s="105"/>
      <c r="BI74" s="105">
        <v>500</v>
      </c>
      <c r="BJ74" s="117"/>
      <c r="BK74" s="105">
        <f t="shared" si="71"/>
        <v>1700</v>
      </c>
      <c r="BL74" s="105">
        <f t="shared" si="72"/>
        <v>340</v>
      </c>
      <c r="BM74" s="105">
        <v>900</v>
      </c>
      <c r="BN74" s="105"/>
      <c r="BO74" s="105">
        <v>300</v>
      </c>
      <c r="BP74" s="105"/>
      <c r="BQ74" s="105"/>
      <c r="BR74" s="105">
        <f t="shared" si="73"/>
        <v>1200</v>
      </c>
      <c r="BS74" s="105">
        <f t="shared" si="74"/>
        <v>240</v>
      </c>
      <c r="BT74" s="105">
        <v>900</v>
      </c>
      <c r="BU74" s="105"/>
      <c r="BV74" s="105">
        <v>150</v>
      </c>
      <c r="BW74" s="105"/>
      <c r="BX74" s="111"/>
      <c r="BY74" s="105">
        <f t="shared" si="75"/>
        <v>1050</v>
      </c>
      <c r="BZ74" s="105">
        <f t="shared" si="76"/>
        <v>210</v>
      </c>
      <c r="CA74" s="105">
        <v>900</v>
      </c>
      <c r="CB74" s="105"/>
      <c r="CC74" s="105">
        <v>150</v>
      </c>
      <c r="CD74" s="105"/>
      <c r="CE74" s="105"/>
      <c r="CF74" s="105">
        <f t="shared" si="77"/>
        <v>1050</v>
      </c>
      <c r="CG74" s="105">
        <f t="shared" si="78"/>
        <v>210</v>
      </c>
      <c r="CH74" s="105">
        <v>900</v>
      </c>
      <c r="CI74" s="105"/>
      <c r="CJ74" s="105">
        <v>150</v>
      </c>
      <c r="CK74" s="105">
        <v>900</v>
      </c>
      <c r="CL74" s="105"/>
      <c r="CM74" s="117"/>
      <c r="CN74" s="105">
        <f t="shared" si="79"/>
        <v>1950</v>
      </c>
      <c r="CO74" s="105">
        <f t="shared" si="80"/>
        <v>390</v>
      </c>
      <c r="CP74" s="105">
        <f t="shared" si="81"/>
        <v>10800</v>
      </c>
      <c r="CQ74" s="105">
        <f t="shared" si="82"/>
        <v>2250</v>
      </c>
      <c r="CR74" s="105">
        <f t="shared" si="83"/>
        <v>1900</v>
      </c>
      <c r="CS74" s="105">
        <f t="shared" si="57"/>
        <v>0</v>
      </c>
      <c r="CT74" s="105">
        <f t="shared" si="58"/>
        <v>14950</v>
      </c>
      <c r="CU74" s="125">
        <f t="shared" si="62"/>
        <v>1245.8333333333333</v>
      </c>
      <c r="CV74" s="106">
        <f t="shared" si="84"/>
        <v>2990</v>
      </c>
      <c r="CW74" s="105">
        <f t="shared" si="85"/>
        <v>11960</v>
      </c>
      <c r="CY74" s="87"/>
    </row>
    <row r="75" spans="1:103" s="88" customFormat="1" ht="18.95" customHeight="1" x14ac:dyDescent="0.25">
      <c r="A75" s="111">
        <v>77</v>
      </c>
      <c r="B75" s="111" t="s">
        <v>390</v>
      </c>
      <c r="C75" s="117" t="s">
        <v>9</v>
      </c>
      <c r="D75" s="110">
        <v>900</v>
      </c>
      <c r="E75" s="110"/>
      <c r="F75" s="110"/>
      <c r="G75" s="110"/>
      <c r="H75" s="105"/>
      <c r="I75" s="110">
        <f t="shared" si="63"/>
        <v>900</v>
      </c>
      <c r="J75" s="106">
        <f t="shared" si="64"/>
        <v>180</v>
      </c>
      <c r="K75" s="110">
        <v>757.14</v>
      </c>
      <c r="L75" s="110"/>
      <c r="M75" s="110">
        <v>300</v>
      </c>
      <c r="N75" s="110"/>
      <c r="O75" s="110"/>
      <c r="P75" s="106">
        <v>142.85</v>
      </c>
      <c r="Q75" s="110">
        <f t="shared" si="59"/>
        <v>1199.99</v>
      </c>
      <c r="R75" s="110">
        <f t="shared" si="54"/>
        <v>239.99800000000002</v>
      </c>
      <c r="S75" s="110">
        <v>900</v>
      </c>
      <c r="T75" s="110"/>
      <c r="U75" s="110"/>
      <c r="V75" s="110"/>
      <c r="W75" s="110"/>
      <c r="X75" s="110"/>
      <c r="Y75" s="110"/>
      <c r="Z75" s="110">
        <f t="shared" si="60"/>
        <v>900</v>
      </c>
      <c r="AA75" s="105">
        <f t="shared" si="55"/>
        <v>180</v>
      </c>
      <c r="AB75" s="110">
        <v>765</v>
      </c>
      <c r="AC75" s="110"/>
      <c r="AD75" s="110">
        <v>300</v>
      </c>
      <c r="AE75" s="110">
        <v>500</v>
      </c>
      <c r="AF75" s="110">
        <v>900</v>
      </c>
      <c r="AG75" s="110"/>
      <c r="AH75" s="105">
        <f t="shared" si="61"/>
        <v>2465</v>
      </c>
      <c r="AI75" s="105">
        <f t="shared" si="56"/>
        <v>493</v>
      </c>
      <c r="AJ75" s="105">
        <v>670</v>
      </c>
      <c r="AK75" s="105"/>
      <c r="AL75" s="105"/>
      <c r="AM75" s="105"/>
      <c r="AN75" s="105">
        <v>365</v>
      </c>
      <c r="AO75" s="110">
        <f t="shared" si="65"/>
        <v>1035</v>
      </c>
      <c r="AP75" s="105">
        <f t="shared" si="66"/>
        <v>207</v>
      </c>
      <c r="AQ75" s="107">
        <v>1157.1400000000001</v>
      </c>
      <c r="AR75" s="109"/>
      <c r="AS75" s="109"/>
      <c r="AT75" s="105"/>
      <c r="AU75" s="105"/>
      <c r="AV75" s="105">
        <f t="shared" si="67"/>
        <v>1157.1400000000001</v>
      </c>
      <c r="AW75" s="105">
        <f t="shared" si="68"/>
        <v>231.42800000000003</v>
      </c>
      <c r="AX75" s="109">
        <v>642.86</v>
      </c>
      <c r="AY75" s="109"/>
      <c r="AZ75" s="109">
        <v>300</v>
      </c>
      <c r="BA75" s="110"/>
      <c r="BB75" s="117"/>
      <c r="BC75" s="105">
        <f t="shared" si="69"/>
        <v>942.86</v>
      </c>
      <c r="BD75" s="109">
        <f t="shared" si="70"/>
        <v>188.572</v>
      </c>
      <c r="BE75" s="106">
        <v>900</v>
      </c>
      <c r="BF75" s="105"/>
      <c r="BG75" s="105">
        <v>300</v>
      </c>
      <c r="BH75" s="105"/>
      <c r="BI75" s="105">
        <v>500</v>
      </c>
      <c r="BJ75" s="117"/>
      <c r="BK75" s="105">
        <f t="shared" si="71"/>
        <v>1700</v>
      </c>
      <c r="BL75" s="105">
        <f t="shared" si="72"/>
        <v>340</v>
      </c>
      <c r="BM75" s="105">
        <v>821.74</v>
      </c>
      <c r="BN75" s="105"/>
      <c r="BO75" s="105"/>
      <c r="BP75" s="105"/>
      <c r="BQ75" s="105"/>
      <c r="BR75" s="105">
        <f t="shared" si="73"/>
        <v>821.74</v>
      </c>
      <c r="BS75" s="105">
        <f t="shared" si="74"/>
        <v>164.34800000000001</v>
      </c>
      <c r="BT75" s="105">
        <v>720</v>
      </c>
      <c r="BU75" s="105"/>
      <c r="BV75" s="105">
        <v>300</v>
      </c>
      <c r="BW75" s="105"/>
      <c r="BX75" s="111">
        <f>78.26+180</f>
        <v>258.26</v>
      </c>
      <c r="BY75" s="105">
        <f t="shared" si="75"/>
        <v>1278.26</v>
      </c>
      <c r="BZ75" s="105">
        <f t="shared" si="76"/>
        <v>255.65200000000002</v>
      </c>
      <c r="CA75" s="105">
        <f>728.57+171.43</f>
        <v>900</v>
      </c>
      <c r="CB75" s="105"/>
      <c r="CC75" s="105">
        <v>300</v>
      </c>
      <c r="CD75" s="105"/>
      <c r="CE75" s="105"/>
      <c r="CF75" s="105">
        <f t="shared" si="77"/>
        <v>1200</v>
      </c>
      <c r="CG75" s="105">
        <f t="shared" si="78"/>
        <v>240</v>
      </c>
      <c r="CH75" s="105">
        <f>122.73+368.18+409.09</f>
        <v>900</v>
      </c>
      <c r="CI75" s="105"/>
      <c r="CJ75" s="105"/>
      <c r="CK75" s="105">
        <v>900</v>
      </c>
      <c r="CL75" s="105"/>
      <c r="CM75" s="117"/>
      <c r="CN75" s="105">
        <f t="shared" si="79"/>
        <v>1800</v>
      </c>
      <c r="CO75" s="105">
        <f t="shared" si="80"/>
        <v>360</v>
      </c>
      <c r="CP75" s="105">
        <f t="shared" si="81"/>
        <v>10033.879999999999</v>
      </c>
      <c r="CQ75" s="105">
        <f t="shared" si="82"/>
        <v>1800</v>
      </c>
      <c r="CR75" s="105">
        <f t="shared" si="83"/>
        <v>2800</v>
      </c>
      <c r="CS75" s="105">
        <f t="shared" si="57"/>
        <v>766.11</v>
      </c>
      <c r="CT75" s="105">
        <f t="shared" si="58"/>
        <v>15399.99</v>
      </c>
      <c r="CU75" s="125">
        <f t="shared" si="62"/>
        <v>1283.3325</v>
      </c>
      <c r="CV75" s="106">
        <f t="shared" si="84"/>
        <v>3079.998</v>
      </c>
      <c r="CW75" s="105">
        <f t="shared" si="85"/>
        <v>12319.992</v>
      </c>
      <c r="CY75" s="87"/>
    </row>
    <row r="76" spans="1:103" s="88" customFormat="1" ht="18.95" customHeight="1" x14ac:dyDescent="0.25">
      <c r="A76" s="111">
        <v>78</v>
      </c>
      <c r="B76" s="111" t="s">
        <v>389</v>
      </c>
      <c r="C76" s="117" t="s">
        <v>10</v>
      </c>
      <c r="D76" s="110">
        <v>800</v>
      </c>
      <c r="E76" s="110"/>
      <c r="F76" s="110"/>
      <c r="G76" s="110"/>
      <c r="H76" s="105"/>
      <c r="I76" s="110">
        <f t="shared" si="63"/>
        <v>800</v>
      </c>
      <c r="J76" s="106">
        <f t="shared" si="64"/>
        <v>160</v>
      </c>
      <c r="K76" s="110">
        <v>800</v>
      </c>
      <c r="L76" s="110"/>
      <c r="M76" s="110"/>
      <c r="N76" s="110"/>
      <c r="O76" s="110"/>
      <c r="P76" s="106"/>
      <c r="Q76" s="110">
        <f t="shared" si="59"/>
        <v>800</v>
      </c>
      <c r="R76" s="110">
        <f t="shared" si="54"/>
        <v>160</v>
      </c>
      <c r="S76" s="110">
        <v>609.52</v>
      </c>
      <c r="T76" s="110"/>
      <c r="U76" s="110"/>
      <c r="V76" s="110">
        <v>125</v>
      </c>
      <c r="W76" s="110"/>
      <c r="X76" s="110"/>
      <c r="Y76" s="110">
        <v>190.47</v>
      </c>
      <c r="Z76" s="110">
        <f t="shared" si="60"/>
        <v>924.99</v>
      </c>
      <c r="AA76" s="105">
        <f t="shared" si="55"/>
        <v>184.99800000000002</v>
      </c>
      <c r="AB76" s="110">
        <v>480</v>
      </c>
      <c r="AC76" s="110"/>
      <c r="AD76" s="110"/>
      <c r="AE76" s="110">
        <v>500</v>
      </c>
      <c r="AF76" s="110"/>
      <c r="AG76" s="110"/>
      <c r="AH76" s="105">
        <f t="shared" si="61"/>
        <v>980</v>
      </c>
      <c r="AI76" s="105">
        <f t="shared" si="56"/>
        <v>196</v>
      </c>
      <c r="AJ76" s="105">
        <v>800</v>
      </c>
      <c r="AK76" s="105"/>
      <c r="AL76" s="105"/>
      <c r="AM76" s="105"/>
      <c r="AN76" s="105">
        <v>320</v>
      </c>
      <c r="AO76" s="110">
        <f t="shared" si="65"/>
        <v>1120</v>
      </c>
      <c r="AP76" s="105">
        <f t="shared" si="66"/>
        <v>224</v>
      </c>
      <c r="AQ76" s="107">
        <v>509.09</v>
      </c>
      <c r="AR76" s="109"/>
      <c r="AS76" s="109"/>
      <c r="AT76" s="105"/>
      <c r="AU76" s="105">
        <v>290.89999999999998</v>
      </c>
      <c r="AV76" s="105">
        <f t="shared" si="67"/>
        <v>799.99</v>
      </c>
      <c r="AW76" s="105">
        <f t="shared" si="68"/>
        <v>159.99800000000002</v>
      </c>
      <c r="AX76" s="109">
        <v>800</v>
      </c>
      <c r="AY76" s="109"/>
      <c r="AZ76" s="109"/>
      <c r="BA76" s="110"/>
      <c r="BB76" s="117"/>
      <c r="BC76" s="105">
        <f t="shared" si="69"/>
        <v>800</v>
      </c>
      <c r="BD76" s="109">
        <f t="shared" si="70"/>
        <v>160</v>
      </c>
      <c r="BE76" s="106">
        <v>591.29999999999995</v>
      </c>
      <c r="BF76" s="105"/>
      <c r="BG76" s="105"/>
      <c r="BH76" s="105"/>
      <c r="BI76" s="105">
        <v>500</v>
      </c>
      <c r="BJ76" s="117"/>
      <c r="BK76" s="105">
        <f t="shared" si="71"/>
        <v>1091.3</v>
      </c>
      <c r="BL76" s="105">
        <f t="shared" si="72"/>
        <v>218.26</v>
      </c>
      <c r="BM76" s="105">
        <v>727.27</v>
      </c>
      <c r="BN76" s="105"/>
      <c r="BO76" s="105"/>
      <c r="BP76" s="105"/>
      <c r="BQ76" s="105">
        <v>281.41000000000003</v>
      </c>
      <c r="BR76" s="105">
        <f t="shared" si="73"/>
        <v>1008.6800000000001</v>
      </c>
      <c r="BS76" s="105">
        <f t="shared" si="74"/>
        <v>201.73600000000002</v>
      </c>
      <c r="BT76" s="105">
        <v>800</v>
      </c>
      <c r="BU76" s="105"/>
      <c r="BV76" s="105"/>
      <c r="BW76" s="105"/>
      <c r="BX76" s="111"/>
      <c r="BY76" s="105">
        <f t="shared" si="75"/>
        <v>800</v>
      </c>
      <c r="BZ76" s="105">
        <f t="shared" si="76"/>
        <v>160</v>
      </c>
      <c r="CA76" s="105">
        <v>800</v>
      </c>
      <c r="CB76" s="105"/>
      <c r="CC76" s="105"/>
      <c r="CD76" s="105"/>
      <c r="CE76" s="105"/>
      <c r="CF76" s="105">
        <f t="shared" si="77"/>
        <v>800</v>
      </c>
      <c r="CG76" s="105">
        <f t="shared" si="78"/>
        <v>160</v>
      </c>
      <c r="CH76" s="105">
        <v>800</v>
      </c>
      <c r="CI76" s="105"/>
      <c r="CJ76" s="105"/>
      <c r="CK76" s="105">
        <v>800</v>
      </c>
      <c r="CL76" s="105"/>
      <c r="CM76" s="117"/>
      <c r="CN76" s="105">
        <f t="shared" si="79"/>
        <v>1600</v>
      </c>
      <c r="CO76" s="105">
        <f t="shared" si="80"/>
        <v>320</v>
      </c>
      <c r="CP76" s="105">
        <f t="shared" si="81"/>
        <v>8517.18</v>
      </c>
      <c r="CQ76" s="105">
        <f t="shared" si="82"/>
        <v>0</v>
      </c>
      <c r="CR76" s="105">
        <f t="shared" si="83"/>
        <v>1925</v>
      </c>
      <c r="CS76" s="105">
        <f t="shared" si="57"/>
        <v>1082.78</v>
      </c>
      <c r="CT76" s="105">
        <f t="shared" si="58"/>
        <v>11524.960000000001</v>
      </c>
      <c r="CU76" s="125">
        <f t="shared" si="62"/>
        <v>960.41333333333341</v>
      </c>
      <c r="CV76" s="106">
        <f t="shared" si="84"/>
        <v>2304.9920000000002</v>
      </c>
      <c r="CW76" s="105">
        <f t="shared" si="85"/>
        <v>9219.9680000000008</v>
      </c>
      <c r="CY76" s="87"/>
    </row>
    <row r="77" spans="1:103" s="88" customFormat="1" ht="21" customHeight="1" x14ac:dyDescent="0.25">
      <c r="A77" s="111">
        <v>79</v>
      </c>
      <c r="B77" s="111" t="s">
        <v>388</v>
      </c>
      <c r="C77" s="99" t="s">
        <v>7</v>
      </c>
      <c r="D77" s="110">
        <v>1600</v>
      </c>
      <c r="E77" s="110"/>
      <c r="F77" s="110">
        <v>800</v>
      </c>
      <c r="G77" s="110"/>
      <c r="H77" s="105"/>
      <c r="I77" s="110">
        <f t="shared" si="63"/>
        <v>2400</v>
      </c>
      <c r="J77" s="106">
        <f t="shared" si="64"/>
        <v>480</v>
      </c>
      <c r="K77" s="110">
        <v>1600</v>
      </c>
      <c r="L77" s="110"/>
      <c r="M77" s="110">
        <v>800</v>
      </c>
      <c r="N77" s="110"/>
      <c r="O77" s="110"/>
      <c r="P77" s="106"/>
      <c r="Q77" s="110">
        <f t="shared" si="59"/>
        <v>2400</v>
      </c>
      <c r="R77" s="110">
        <f t="shared" si="54"/>
        <v>480</v>
      </c>
      <c r="S77" s="110">
        <v>1600</v>
      </c>
      <c r="T77" s="110"/>
      <c r="U77" s="110">
        <v>800</v>
      </c>
      <c r="V77" s="110"/>
      <c r="W77" s="110"/>
      <c r="X77" s="110"/>
      <c r="Y77" s="110"/>
      <c r="Z77" s="110">
        <f t="shared" si="60"/>
        <v>2400</v>
      </c>
      <c r="AA77" s="105">
        <f t="shared" si="55"/>
        <v>480</v>
      </c>
      <c r="AB77" s="110">
        <v>1600</v>
      </c>
      <c r="AC77" s="110"/>
      <c r="AD77" s="110">
        <v>800</v>
      </c>
      <c r="AE77" s="110">
        <v>500</v>
      </c>
      <c r="AF77" s="110"/>
      <c r="AG77" s="110"/>
      <c r="AH77" s="105">
        <f t="shared" si="61"/>
        <v>2900</v>
      </c>
      <c r="AI77" s="105">
        <f t="shared" si="56"/>
        <v>580</v>
      </c>
      <c r="AJ77" s="105">
        <v>1600</v>
      </c>
      <c r="AK77" s="105"/>
      <c r="AL77" s="105">
        <v>800</v>
      </c>
      <c r="AM77" s="105"/>
      <c r="AN77" s="105"/>
      <c r="AO77" s="110">
        <f t="shared" si="65"/>
        <v>2400</v>
      </c>
      <c r="AP77" s="105">
        <f t="shared" si="66"/>
        <v>480</v>
      </c>
      <c r="AQ77" s="107">
        <v>1600</v>
      </c>
      <c r="AR77" s="109"/>
      <c r="AS77" s="109">
        <v>800</v>
      </c>
      <c r="AT77" s="105"/>
      <c r="AU77" s="105"/>
      <c r="AV77" s="105">
        <f t="shared" si="67"/>
        <v>2400</v>
      </c>
      <c r="AW77" s="105">
        <f t="shared" si="68"/>
        <v>480</v>
      </c>
      <c r="AX77" s="109">
        <v>1600</v>
      </c>
      <c r="AY77" s="109"/>
      <c r="AZ77" s="109">
        <v>800</v>
      </c>
      <c r="BA77" s="110"/>
      <c r="BB77" s="117"/>
      <c r="BC77" s="105">
        <f t="shared" si="69"/>
        <v>2400</v>
      </c>
      <c r="BD77" s="109">
        <f t="shared" si="70"/>
        <v>480</v>
      </c>
      <c r="BE77" s="106">
        <v>1600</v>
      </c>
      <c r="BF77" s="105"/>
      <c r="BG77" s="105">
        <v>800</v>
      </c>
      <c r="BH77" s="105"/>
      <c r="BI77" s="105">
        <v>500</v>
      </c>
      <c r="BJ77" s="117"/>
      <c r="BK77" s="105">
        <f t="shared" si="71"/>
        <v>2900</v>
      </c>
      <c r="BL77" s="105">
        <f t="shared" si="72"/>
        <v>580</v>
      </c>
      <c r="BM77" s="105">
        <v>1600</v>
      </c>
      <c r="BN77" s="105"/>
      <c r="BO77" s="105">
        <v>800</v>
      </c>
      <c r="BP77" s="105"/>
      <c r="BQ77" s="105"/>
      <c r="BR77" s="105">
        <f t="shared" si="73"/>
        <v>2400</v>
      </c>
      <c r="BS77" s="105">
        <f t="shared" si="74"/>
        <v>480</v>
      </c>
      <c r="BT77" s="105">
        <v>1600</v>
      </c>
      <c r="BU77" s="105"/>
      <c r="BV77" s="105">
        <v>800</v>
      </c>
      <c r="BW77" s="105"/>
      <c r="BX77" s="111"/>
      <c r="BY77" s="105">
        <f t="shared" si="75"/>
        <v>2400</v>
      </c>
      <c r="BZ77" s="105">
        <f t="shared" si="76"/>
        <v>480</v>
      </c>
      <c r="CA77" s="105">
        <v>1600</v>
      </c>
      <c r="CB77" s="105"/>
      <c r="CC77" s="105">
        <v>800</v>
      </c>
      <c r="CD77" s="105"/>
      <c r="CE77" s="105"/>
      <c r="CF77" s="105">
        <f t="shared" si="77"/>
        <v>2400</v>
      </c>
      <c r="CG77" s="105">
        <f t="shared" si="78"/>
        <v>480</v>
      </c>
      <c r="CH77" s="105">
        <v>1600</v>
      </c>
      <c r="CI77" s="105"/>
      <c r="CJ77" s="105">
        <v>800</v>
      </c>
      <c r="CK77" s="105">
        <v>1600</v>
      </c>
      <c r="CL77" s="105"/>
      <c r="CM77" s="117"/>
      <c r="CN77" s="105">
        <f t="shared" si="79"/>
        <v>4000</v>
      </c>
      <c r="CO77" s="105">
        <f t="shared" si="80"/>
        <v>800</v>
      </c>
      <c r="CP77" s="105">
        <f t="shared" si="81"/>
        <v>19200</v>
      </c>
      <c r="CQ77" s="105">
        <f t="shared" si="82"/>
        <v>9600</v>
      </c>
      <c r="CR77" s="105">
        <f t="shared" si="83"/>
        <v>2600</v>
      </c>
      <c r="CS77" s="105">
        <f t="shared" si="57"/>
        <v>0</v>
      </c>
      <c r="CT77" s="105">
        <f t="shared" si="58"/>
        <v>31400</v>
      </c>
      <c r="CU77" s="125">
        <f t="shared" si="62"/>
        <v>2616.6666666666665</v>
      </c>
      <c r="CV77" s="106">
        <f t="shared" si="84"/>
        <v>6280</v>
      </c>
      <c r="CW77" s="105">
        <f t="shared" si="85"/>
        <v>25120</v>
      </c>
      <c r="CY77" s="87"/>
    </row>
    <row r="78" spans="1:103" s="88" customFormat="1" ht="18.95" customHeight="1" x14ac:dyDescent="0.25">
      <c r="A78" s="111">
        <v>80</v>
      </c>
      <c r="B78" s="111" t="s">
        <v>387</v>
      </c>
      <c r="C78" s="117" t="s">
        <v>8</v>
      </c>
      <c r="D78" s="110">
        <v>1000</v>
      </c>
      <c r="E78" s="110"/>
      <c r="F78" s="110">
        <v>250</v>
      </c>
      <c r="G78" s="110"/>
      <c r="H78" s="105"/>
      <c r="I78" s="110">
        <f t="shared" si="63"/>
        <v>1250</v>
      </c>
      <c r="J78" s="106">
        <f t="shared" si="64"/>
        <v>250</v>
      </c>
      <c r="K78" s="110">
        <v>682.54</v>
      </c>
      <c r="L78" s="110"/>
      <c r="M78" s="110">
        <v>240</v>
      </c>
      <c r="N78" s="110"/>
      <c r="O78" s="110"/>
      <c r="P78" s="106">
        <v>317.45</v>
      </c>
      <c r="Q78" s="110">
        <f t="shared" si="59"/>
        <v>1239.99</v>
      </c>
      <c r="R78" s="110">
        <f t="shared" si="54"/>
        <v>247.99800000000002</v>
      </c>
      <c r="S78" s="110">
        <v>1000</v>
      </c>
      <c r="T78" s="110"/>
      <c r="U78" s="110">
        <v>240</v>
      </c>
      <c r="V78" s="110">
        <v>125</v>
      </c>
      <c r="W78" s="110"/>
      <c r="X78" s="110"/>
      <c r="Y78" s="110"/>
      <c r="Z78" s="110">
        <f t="shared" si="60"/>
        <v>1365</v>
      </c>
      <c r="AA78" s="105">
        <f t="shared" si="55"/>
        <v>273</v>
      </c>
      <c r="AB78" s="110">
        <v>1000</v>
      </c>
      <c r="AC78" s="110"/>
      <c r="AD78" s="110">
        <v>260</v>
      </c>
      <c r="AE78" s="110">
        <v>500</v>
      </c>
      <c r="AF78" s="110"/>
      <c r="AG78" s="110"/>
      <c r="AH78" s="105">
        <f t="shared" si="61"/>
        <v>1760</v>
      </c>
      <c r="AI78" s="105">
        <f t="shared" si="56"/>
        <v>352</v>
      </c>
      <c r="AJ78" s="105">
        <v>1000</v>
      </c>
      <c r="AK78" s="105"/>
      <c r="AL78" s="105">
        <v>260</v>
      </c>
      <c r="AM78" s="105"/>
      <c r="AN78" s="105"/>
      <c r="AO78" s="110">
        <f t="shared" si="65"/>
        <v>1260</v>
      </c>
      <c r="AP78" s="105">
        <f t="shared" si="66"/>
        <v>252</v>
      </c>
      <c r="AQ78" s="107">
        <v>1000</v>
      </c>
      <c r="AR78" s="109"/>
      <c r="AS78" s="109">
        <v>260</v>
      </c>
      <c r="AT78" s="105"/>
      <c r="AU78" s="105"/>
      <c r="AV78" s="105">
        <f t="shared" si="67"/>
        <v>1260</v>
      </c>
      <c r="AW78" s="105">
        <f t="shared" si="68"/>
        <v>252</v>
      </c>
      <c r="AX78" s="109">
        <v>1000</v>
      </c>
      <c r="AY78" s="109"/>
      <c r="AZ78" s="109">
        <v>260</v>
      </c>
      <c r="BA78" s="110"/>
      <c r="BB78" s="117"/>
      <c r="BC78" s="105">
        <f t="shared" si="69"/>
        <v>1260</v>
      </c>
      <c r="BD78" s="109">
        <f t="shared" si="70"/>
        <v>252</v>
      </c>
      <c r="BE78" s="106">
        <v>1000</v>
      </c>
      <c r="BF78" s="105"/>
      <c r="BG78" s="105">
        <v>260</v>
      </c>
      <c r="BH78" s="105"/>
      <c r="BI78" s="105">
        <v>500</v>
      </c>
      <c r="BJ78" s="117"/>
      <c r="BK78" s="105">
        <f t="shared" si="71"/>
        <v>1760</v>
      </c>
      <c r="BL78" s="105">
        <f t="shared" si="72"/>
        <v>352</v>
      </c>
      <c r="BM78" s="105">
        <v>1000</v>
      </c>
      <c r="BN78" s="105"/>
      <c r="BO78" s="105">
        <v>260</v>
      </c>
      <c r="BP78" s="105"/>
      <c r="BQ78" s="105"/>
      <c r="BR78" s="105">
        <f t="shared" si="73"/>
        <v>1260</v>
      </c>
      <c r="BS78" s="105">
        <f t="shared" si="74"/>
        <v>252</v>
      </c>
      <c r="BT78" s="105">
        <v>1000</v>
      </c>
      <c r="BU78" s="105"/>
      <c r="BV78" s="105">
        <v>260</v>
      </c>
      <c r="BW78" s="105"/>
      <c r="BX78" s="111"/>
      <c r="BY78" s="105">
        <f t="shared" si="75"/>
        <v>1260</v>
      </c>
      <c r="BZ78" s="105">
        <f t="shared" si="76"/>
        <v>252</v>
      </c>
      <c r="CA78" s="105">
        <v>1000</v>
      </c>
      <c r="CB78" s="105"/>
      <c r="CC78" s="105">
        <v>260</v>
      </c>
      <c r="CD78" s="105"/>
      <c r="CE78" s="105"/>
      <c r="CF78" s="105">
        <f t="shared" si="77"/>
        <v>1260</v>
      </c>
      <c r="CG78" s="105">
        <f t="shared" si="78"/>
        <v>252</v>
      </c>
      <c r="CH78" s="105">
        <v>1000</v>
      </c>
      <c r="CI78" s="105"/>
      <c r="CJ78" s="105">
        <v>260</v>
      </c>
      <c r="CK78" s="105">
        <v>1000</v>
      </c>
      <c r="CL78" s="105"/>
      <c r="CM78" s="117"/>
      <c r="CN78" s="105">
        <f t="shared" si="79"/>
        <v>2260</v>
      </c>
      <c r="CO78" s="105">
        <f t="shared" si="80"/>
        <v>452</v>
      </c>
      <c r="CP78" s="105">
        <f t="shared" si="81"/>
        <v>11682.54</v>
      </c>
      <c r="CQ78" s="105">
        <f t="shared" si="82"/>
        <v>3070</v>
      </c>
      <c r="CR78" s="105">
        <f t="shared" si="83"/>
        <v>2125</v>
      </c>
      <c r="CS78" s="105">
        <f t="shared" si="57"/>
        <v>317.45</v>
      </c>
      <c r="CT78" s="105">
        <f t="shared" si="58"/>
        <v>17194.989999999998</v>
      </c>
      <c r="CU78" s="125">
        <f t="shared" si="62"/>
        <v>1432.9158333333332</v>
      </c>
      <c r="CV78" s="106">
        <f t="shared" si="84"/>
        <v>3438.998</v>
      </c>
      <c r="CW78" s="105">
        <f t="shared" si="85"/>
        <v>13755.991999999998</v>
      </c>
      <c r="CY78" s="87"/>
    </row>
    <row r="79" spans="1:103" s="88" customFormat="1" ht="19.5" customHeight="1" x14ac:dyDescent="0.25">
      <c r="A79" s="111">
        <v>81</v>
      </c>
      <c r="B79" s="111" t="s">
        <v>386</v>
      </c>
      <c r="C79" s="117" t="s">
        <v>8</v>
      </c>
      <c r="D79" s="110">
        <v>1000</v>
      </c>
      <c r="E79" s="110"/>
      <c r="F79" s="110">
        <v>150</v>
      </c>
      <c r="G79" s="110"/>
      <c r="H79" s="105"/>
      <c r="I79" s="110">
        <f t="shared" si="63"/>
        <v>1150</v>
      </c>
      <c r="J79" s="106">
        <f t="shared" si="64"/>
        <v>230</v>
      </c>
      <c r="K79" s="110">
        <v>1000</v>
      </c>
      <c r="L79" s="110"/>
      <c r="M79" s="110">
        <v>150</v>
      </c>
      <c r="N79" s="110"/>
      <c r="O79" s="110"/>
      <c r="P79" s="106"/>
      <c r="Q79" s="110">
        <f t="shared" si="59"/>
        <v>1150</v>
      </c>
      <c r="R79" s="110">
        <f t="shared" si="54"/>
        <v>230</v>
      </c>
      <c r="S79" s="110">
        <v>1000</v>
      </c>
      <c r="T79" s="110"/>
      <c r="U79" s="110">
        <v>335</v>
      </c>
      <c r="V79" s="110"/>
      <c r="W79" s="110"/>
      <c r="X79" s="110"/>
      <c r="Y79" s="110"/>
      <c r="Z79" s="110">
        <f t="shared" si="60"/>
        <v>1335</v>
      </c>
      <c r="AA79" s="105">
        <f t="shared" si="55"/>
        <v>267</v>
      </c>
      <c r="AB79" s="110">
        <v>1000</v>
      </c>
      <c r="AC79" s="110"/>
      <c r="AD79" s="110">
        <v>200</v>
      </c>
      <c r="AE79" s="110">
        <v>500</v>
      </c>
      <c r="AF79" s="110"/>
      <c r="AG79" s="110"/>
      <c r="AH79" s="105">
        <f t="shared" si="61"/>
        <v>1700</v>
      </c>
      <c r="AI79" s="105">
        <f t="shared" si="56"/>
        <v>340</v>
      </c>
      <c r="AJ79" s="105">
        <v>1133.33</v>
      </c>
      <c r="AK79" s="105"/>
      <c r="AL79" s="105">
        <v>185</v>
      </c>
      <c r="AM79" s="105"/>
      <c r="AN79" s="105"/>
      <c r="AO79" s="110">
        <f t="shared" si="65"/>
        <v>1318.33</v>
      </c>
      <c r="AP79" s="105">
        <f t="shared" si="66"/>
        <v>263.666</v>
      </c>
      <c r="AQ79" s="107">
        <v>1000</v>
      </c>
      <c r="AR79" s="109"/>
      <c r="AS79" s="109">
        <v>200</v>
      </c>
      <c r="AT79" s="105"/>
      <c r="AU79" s="105"/>
      <c r="AV79" s="105">
        <f t="shared" si="67"/>
        <v>1200</v>
      </c>
      <c r="AW79" s="105">
        <f t="shared" si="68"/>
        <v>240</v>
      </c>
      <c r="AX79" s="109">
        <v>1000</v>
      </c>
      <c r="AY79" s="109"/>
      <c r="AZ79" s="109">
        <v>200</v>
      </c>
      <c r="BA79" s="110"/>
      <c r="BB79" s="117"/>
      <c r="BC79" s="105">
        <f t="shared" si="69"/>
        <v>1200</v>
      </c>
      <c r="BD79" s="109">
        <f t="shared" si="70"/>
        <v>240</v>
      </c>
      <c r="BE79" s="106">
        <v>1078.26</v>
      </c>
      <c r="BF79" s="105"/>
      <c r="BG79" s="105">
        <v>380</v>
      </c>
      <c r="BH79" s="105"/>
      <c r="BI79" s="105">
        <v>500</v>
      </c>
      <c r="BJ79" s="117"/>
      <c r="BK79" s="105">
        <f t="shared" si="71"/>
        <v>1958.26</v>
      </c>
      <c r="BL79" s="105">
        <f t="shared" si="72"/>
        <v>391.65200000000004</v>
      </c>
      <c r="BM79" s="105">
        <v>1272.73</v>
      </c>
      <c r="BN79" s="105"/>
      <c r="BO79" s="105">
        <v>230</v>
      </c>
      <c r="BP79" s="105"/>
      <c r="BQ79" s="105"/>
      <c r="BR79" s="105">
        <f t="shared" si="73"/>
        <v>1502.73</v>
      </c>
      <c r="BS79" s="105">
        <f t="shared" si="74"/>
        <v>300.54599999999999</v>
      </c>
      <c r="BT79" s="105">
        <v>1000</v>
      </c>
      <c r="BU79" s="105"/>
      <c r="BV79" s="105">
        <v>230</v>
      </c>
      <c r="BW79" s="105"/>
      <c r="BX79" s="111"/>
      <c r="BY79" s="105">
        <f t="shared" si="75"/>
        <v>1230</v>
      </c>
      <c r="BZ79" s="105">
        <f t="shared" si="76"/>
        <v>246</v>
      </c>
      <c r="CA79" s="105">
        <v>1000</v>
      </c>
      <c r="CB79" s="105"/>
      <c r="CC79" s="105">
        <v>230</v>
      </c>
      <c r="CD79" s="105"/>
      <c r="CE79" s="105"/>
      <c r="CF79" s="105">
        <f t="shared" si="77"/>
        <v>1230</v>
      </c>
      <c r="CG79" s="105">
        <f t="shared" si="78"/>
        <v>246</v>
      </c>
      <c r="CH79" s="105">
        <f>772.73+227.27</f>
        <v>1000</v>
      </c>
      <c r="CI79" s="105"/>
      <c r="CJ79" s="105">
        <v>230</v>
      </c>
      <c r="CK79" s="105">
        <v>1000</v>
      </c>
      <c r="CL79" s="105"/>
      <c r="CM79" s="117"/>
      <c r="CN79" s="105">
        <f t="shared" si="79"/>
        <v>2230</v>
      </c>
      <c r="CO79" s="105">
        <f t="shared" si="80"/>
        <v>446</v>
      </c>
      <c r="CP79" s="105">
        <f t="shared" si="81"/>
        <v>12484.32</v>
      </c>
      <c r="CQ79" s="105">
        <f t="shared" si="82"/>
        <v>2720</v>
      </c>
      <c r="CR79" s="105">
        <f t="shared" si="83"/>
        <v>2000</v>
      </c>
      <c r="CS79" s="105">
        <f t="shared" si="57"/>
        <v>0</v>
      </c>
      <c r="CT79" s="105">
        <f t="shared" si="58"/>
        <v>17204.32</v>
      </c>
      <c r="CU79" s="125">
        <f t="shared" si="62"/>
        <v>1433.6933333333334</v>
      </c>
      <c r="CV79" s="106">
        <f t="shared" si="84"/>
        <v>3440.8640000000005</v>
      </c>
      <c r="CW79" s="105">
        <f t="shared" si="85"/>
        <v>13763.455999999998</v>
      </c>
      <c r="CY79" s="87"/>
    </row>
    <row r="80" spans="1:103" s="88" customFormat="1" ht="18.95" customHeight="1" x14ac:dyDescent="0.25">
      <c r="A80" s="111">
        <v>82</v>
      </c>
      <c r="B80" s="111" t="s">
        <v>385</v>
      </c>
      <c r="C80" s="117" t="s">
        <v>8</v>
      </c>
      <c r="D80" s="110">
        <v>1000</v>
      </c>
      <c r="E80" s="110"/>
      <c r="F80" s="110">
        <v>150</v>
      </c>
      <c r="G80" s="110"/>
      <c r="H80" s="105"/>
      <c r="I80" s="110">
        <f t="shared" si="63"/>
        <v>1150</v>
      </c>
      <c r="J80" s="106">
        <f t="shared" si="64"/>
        <v>230</v>
      </c>
      <c r="K80" s="110">
        <v>1000</v>
      </c>
      <c r="L80" s="110"/>
      <c r="M80" s="110">
        <v>275</v>
      </c>
      <c r="N80" s="110"/>
      <c r="O80" s="110"/>
      <c r="P80" s="106"/>
      <c r="Q80" s="110">
        <f t="shared" si="59"/>
        <v>1275</v>
      </c>
      <c r="R80" s="110">
        <f t="shared" si="54"/>
        <v>255</v>
      </c>
      <c r="S80" s="110">
        <v>1000</v>
      </c>
      <c r="T80" s="110"/>
      <c r="U80" s="110">
        <v>275</v>
      </c>
      <c r="V80" s="110"/>
      <c r="W80" s="110"/>
      <c r="X80" s="110"/>
      <c r="Y80" s="110"/>
      <c r="Z80" s="110">
        <f t="shared" si="60"/>
        <v>1275</v>
      </c>
      <c r="AA80" s="105">
        <f t="shared" si="55"/>
        <v>255</v>
      </c>
      <c r="AB80" s="110">
        <v>1000</v>
      </c>
      <c r="AC80" s="110"/>
      <c r="AD80" s="110">
        <v>275</v>
      </c>
      <c r="AE80" s="110">
        <v>500</v>
      </c>
      <c r="AF80" s="110"/>
      <c r="AG80" s="110"/>
      <c r="AH80" s="105">
        <f t="shared" si="61"/>
        <v>1775</v>
      </c>
      <c r="AI80" s="105">
        <f t="shared" si="56"/>
        <v>355</v>
      </c>
      <c r="AJ80" s="105">
        <v>1000</v>
      </c>
      <c r="AK80" s="105"/>
      <c r="AL80" s="105">
        <v>310</v>
      </c>
      <c r="AM80" s="105"/>
      <c r="AN80" s="105"/>
      <c r="AO80" s="110">
        <f t="shared" si="65"/>
        <v>1310</v>
      </c>
      <c r="AP80" s="105">
        <f t="shared" si="66"/>
        <v>262</v>
      </c>
      <c r="AQ80" s="107">
        <v>1000</v>
      </c>
      <c r="AR80" s="109"/>
      <c r="AS80" s="109">
        <v>300</v>
      </c>
      <c r="AT80" s="105"/>
      <c r="AU80" s="105"/>
      <c r="AV80" s="105">
        <f t="shared" si="67"/>
        <v>1300</v>
      </c>
      <c r="AW80" s="105">
        <f t="shared" si="68"/>
        <v>260</v>
      </c>
      <c r="AX80" s="109">
        <v>1000</v>
      </c>
      <c r="AY80" s="109"/>
      <c r="AZ80" s="109">
        <v>300</v>
      </c>
      <c r="BA80" s="110"/>
      <c r="BB80" s="117"/>
      <c r="BC80" s="105">
        <f t="shared" si="69"/>
        <v>1300</v>
      </c>
      <c r="BD80" s="109">
        <f t="shared" si="70"/>
        <v>260</v>
      </c>
      <c r="BE80" s="106">
        <v>1000</v>
      </c>
      <c r="BF80" s="105"/>
      <c r="BG80" s="105">
        <v>300</v>
      </c>
      <c r="BH80" s="105"/>
      <c r="BI80" s="105">
        <v>500</v>
      </c>
      <c r="BJ80" s="117"/>
      <c r="BK80" s="105">
        <f t="shared" si="71"/>
        <v>1800</v>
      </c>
      <c r="BL80" s="105">
        <f t="shared" si="72"/>
        <v>360</v>
      </c>
      <c r="BM80" s="105">
        <v>1000</v>
      </c>
      <c r="BN80" s="105"/>
      <c r="BO80" s="105">
        <v>300</v>
      </c>
      <c r="BP80" s="105"/>
      <c r="BQ80" s="105"/>
      <c r="BR80" s="105">
        <f t="shared" si="73"/>
        <v>1300</v>
      </c>
      <c r="BS80" s="105">
        <f t="shared" si="74"/>
        <v>260</v>
      </c>
      <c r="BT80" s="105">
        <v>1000</v>
      </c>
      <c r="BU80" s="105"/>
      <c r="BV80" s="105">
        <v>300</v>
      </c>
      <c r="BW80" s="105"/>
      <c r="BX80" s="111"/>
      <c r="BY80" s="105">
        <f t="shared" si="75"/>
        <v>1300</v>
      </c>
      <c r="BZ80" s="105">
        <f t="shared" si="76"/>
        <v>260</v>
      </c>
      <c r="CA80" s="105">
        <v>1000</v>
      </c>
      <c r="CB80" s="105"/>
      <c r="CC80" s="105">
        <v>300</v>
      </c>
      <c r="CD80" s="105"/>
      <c r="CE80" s="105"/>
      <c r="CF80" s="105">
        <f t="shared" si="77"/>
        <v>1300</v>
      </c>
      <c r="CG80" s="105">
        <f t="shared" si="78"/>
        <v>260</v>
      </c>
      <c r="CH80" s="105">
        <v>1000</v>
      </c>
      <c r="CI80" s="105"/>
      <c r="CJ80" s="105">
        <v>300</v>
      </c>
      <c r="CK80" s="105">
        <v>1000</v>
      </c>
      <c r="CL80" s="105"/>
      <c r="CM80" s="117"/>
      <c r="CN80" s="105">
        <f t="shared" si="79"/>
        <v>2300</v>
      </c>
      <c r="CO80" s="105">
        <f t="shared" si="80"/>
        <v>460</v>
      </c>
      <c r="CP80" s="105">
        <f t="shared" si="81"/>
        <v>12000</v>
      </c>
      <c r="CQ80" s="105">
        <f t="shared" si="82"/>
        <v>3385</v>
      </c>
      <c r="CR80" s="105">
        <f t="shared" si="83"/>
        <v>2000</v>
      </c>
      <c r="CS80" s="105">
        <f t="shared" si="57"/>
        <v>0</v>
      </c>
      <c r="CT80" s="105">
        <f t="shared" si="58"/>
        <v>17385</v>
      </c>
      <c r="CU80" s="125">
        <f t="shared" si="62"/>
        <v>1448.75</v>
      </c>
      <c r="CV80" s="106">
        <f t="shared" si="84"/>
        <v>3477</v>
      </c>
      <c r="CW80" s="105">
        <f t="shared" si="85"/>
        <v>13908</v>
      </c>
      <c r="CY80" s="87"/>
    </row>
    <row r="81" spans="1:103" s="88" customFormat="1" ht="18.95" customHeight="1" x14ac:dyDescent="0.25">
      <c r="A81" s="111">
        <v>83</v>
      </c>
      <c r="B81" s="111" t="s">
        <v>384</v>
      </c>
      <c r="C81" s="117" t="s">
        <v>9</v>
      </c>
      <c r="D81" s="110">
        <v>900</v>
      </c>
      <c r="E81" s="110"/>
      <c r="F81" s="110">
        <v>300</v>
      </c>
      <c r="G81" s="110"/>
      <c r="H81" s="105"/>
      <c r="I81" s="110">
        <f t="shared" si="63"/>
        <v>1200</v>
      </c>
      <c r="J81" s="106">
        <f t="shared" si="64"/>
        <v>240</v>
      </c>
      <c r="K81" s="110">
        <v>900</v>
      </c>
      <c r="L81" s="110"/>
      <c r="M81" s="110">
        <v>245</v>
      </c>
      <c r="N81" s="110"/>
      <c r="O81" s="110"/>
      <c r="P81" s="106"/>
      <c r="Q81" s="110">
        <f t="shared" si="59"/>
        <v>1145</v>
      </c>
      <c r="R81" s="110">
        <f t="shared" ref="R81:R112" si="86">Q81*20%</f>
        <v>229</v>
      </c>
      <c r="S81" s="110">
        <v>900</v>
      </c>
      <c r="T81" s="110"/>
      <c r="U81" s="110">
        <v>335</v>
      </c>
      <c r="V81" s="110"/>
      <c r="W81" s="110"/>
      <c r="X81" s="110"/>
      <c r="Y81" s="110"/>
      <c r="Z81" s="110">
        <f t="shared" si="60"/>
        <v>1235</v>
      </c>
      <c r="AA81" s="105">
        <f t="shared" ref="AA81:AA112" si="87">Z81*20%</f>
        <v>247</v>
      </c>
      <c r="AB81" s="110">
        <v>900</v>
      </c>
      <c r="AC81" s="110"/>
      <c r="AD81" s="110">
        <v>400</v>
      </c>
      <c r="AE81" s="110">
        <v>500</v>
      </c>
      <c r="AF81" s="110"/>
      <c r="AG81" s="110"/>
      <c r="AH81" s="105">
        <f t="shared" si="61"/>
        <v>1800</v>
      </c>
      <c r="AI81" s="105">
        <f t="shared" ref="AI81:AI112" si="88">AH81*20%</f>
        <v>360</v>
      </c>
      <c r="AJ81" s="105">
        <v>900</v>
      </c>
      <c r="AK81" s="105"/>
      <c r="AL81" s="105">
        <v>185</v>
      </c>
      <c r="AM81" s="105"/>
      <c r="AN81" s="105"/>
      <c r="AO81" s="110">
        <f t="shared" si="65"/>
        <v>1085</v>
      </c>
      <c r="AP81" s="105">
        <f t="shared" si="66"/>
        <v>217</v>
      </c>
      <c r="AQ81" s="107">
        <v>613.64</v>
      </c>
      <c r="AR81" s="109"/>
      <c r="AS81" s="109">
        <v>180</v>
      </c>
      <c r="AT81" s="105"/>
      <c r="AU81" s="105">
        <v>286.36</v>
      </c>
      <c r="AV81" s="105">
        <f t="shared" si="67"/>
        <v>1080</v>
      </c>
      <c r="AW81" s="105">
        <f t="shared" si="68"/>
        <v>216</v>
      </c>
      <c r="AX81" s="109">
        <v>900</v>
      </c>
      <c r="AY81" s="109"/>
      <c r="AZ81" s="109">
        <v>180</v>
      </c>
      <c r="BA81" s="110"/>
      <c r="BB81" s="117"/>
      <c r="BC81" s="105">
        <f t="shared" si="69"/>
        <v>1080</v>
      </c>
      <c r="BD81" s="109">
        <f t="shared" si="70"/>
        <v>216</v>
      </c>
      <c r="BE81" s="106">
        <v>900</v>
      </c>
      <c r="BF81" s="105"/>
      <c r="BG81" s="105"/>
      <c r="BH81" s="105"/>
      <c r="BI81" s="105">
        <v>500</v>
      </c>
      <c r="BJ81" s="117"/>
      <c r="BK81" s="105">
        <f t="shared" si="71"/>
        <v>1400</v>
      </c>
      <c r="BL81" s="105">
        <f t="shared" si="72"/>
        <v>280</v>
      </c>
      <c r="BM81" s="105">
        <v>900</v>
      </c>
      <c r="BN81" s="105"/>
      <c r="BO81" s="105">
        <v>150</v>
      </c>
      <c r="BP81" s="105"/>
      <c r="BQ81" s="105"/>
      <c r="BR81" s="105">
        <f t="shared" si="73"/>
        <v>1050</v>
      </c>
      <c r="BS81" s="105">
        <f t="shared" si="74"/>
        <v>210</v>
      </c>
      <c r="BT81" s="105">
        <v>736.37</v>
      </c>
      <c r="BU81" s="105"/>
      <c r="BV81" s="105">
        <v>150</v>
      </c>
      <c r="BW81" s="105"/>
      <c r="BX81" s="111">
        <v>163.63</v>
      </c>
      <c r="BY81" s="105">
        <f t="shared" si="75"/>
        <v>1050</v>
      </c>
      <c r="BZ81" s="105">
        <f t="shared" si="76"/>
        <v>210</v>
      </c>
      <c r="CA81" s="105">
        <v>900</v>
      </c>
      <c r="CB81" s="105"/>
      <c r="CC81" s="105">
        <v>150</v>
      </c>
      <c r="CD81" s="105"/>
      <c r="CE81" s="105"/>
      <c r="CF81" s="105">
        <f t="shared" si="77"/>
        <v>1050</v>
      </c>
      <c r="CG81" s="105">
        <f t="shared" si="78"/>
        <v>210</v>
      </c>
      <c r="CH81" s="105">
        <v>900</v>
      </c>
      <c r="CI81" s="105"/>
      <c r="CJ81" s="105">
        <v>150</v>
      </c>
      <c r="CK81" s="105">
        <v>900</v>
      </c>
      <c r="CL81" s="105"/>
      <c r="CM81" s="117"/>
      <c r="CN81" s="105">
        <f t="shared" si="79"/>
        <v>1950</v>
      </c>
      <c r="CO81" s="105">
        <f t="shared" si="80"/>
        <v>390</v>
      </c>
      <c r="CP81" s="105">
        <f t="shared" si="81"/>
        <v>10350.01</v>
      </c>
      <c r="CQ81" s="105">
        <f t="shared" si="82"/>
        <v>2425</v>
      </c>
      <c r="CR81" s="105">
        <f t="shared" si="83"/>
        <v>1900</v>
      </c>
      <c r="CS81" s="105">
        <f t="shared" si="57"/>
        <v>449.99</v>
      </c>
      <c r="CT81" s="105">
        <f t="shared" si="58"/>
        <v>15125</v>
      </c>
      <c r="CU81" s="125">
        <f t="shared" si="62"/>
        <v>1260.4166666666667</v>
      </c>
      <c r="CV81" s="106">
        <f t="shared" si="84"/>
        <v>3025</v>
      </c>
      <c r="CW81" s="105">
        <f t="shared" si="85"/>
        <v>12100</v>
      </c>
      <c r="CY81" s="87"/>
    </row>
    <row r="82" spans="1:103" s="88" customFormat="1" ht="18.95" customHeight="1" x14ac:dyDescent="0.25">
      <c r="A82" s="111">
        <v>84</v>
      </c>
      <c r="B82" s="111" t="s">
        <v>383</v>
      </c>
      <c r="C82" s="117" t="s">
        <v>8</v>
      </c>
      <c r="D82" s="110">
        <v>1000</v>
      </c>
      <c r="E82" s="110"/>
      <c r="F82" s="110">
        <v>500</v>
      </c>
      <c r="G82" s="110"/>
      <c r="H82" s="105"/>
      <c r="I82" s="110">
        <f t="shared" si="63"/>
        <v>1500</v>
      </c>
      <c r="J82" s="106">
        <f t="shared" si="64"/>
        <v>300</v>
      </c>
      <c r="K82" s="110">
        <v>1000</v>
      </c>
      <c r="L82" s="110"/>
      <c r="M82" s="110">
        <v>440</v>
      </c>
      <c r="N82" s="110"/>
      <c r="O82" s="110"/>
      <c r="P82" s="106"/>
      <c r="Q82" s="110">
        <f t="shared" si="59"/>
        <v>1440</v>
      </c>
      <c r="R82" s="110">
        <f t="shared" si="86"/>
        <v>288</v>
      </c>
      <c r="S82" s="110">
        <v>1000</v>
      </c>
      <c r="T82" s="110"/>
      <c r="U82" s="110">
        <v>415</v>
      </c>
      <c r="V82" s="110"/>
      <c r="W82" s="110"/>
      <c r="X82" s="110"/>
      <c r="Y82" s="110"/>
      <c r="Z82" s="110">
        <f t="shared" si="60"/>
        <v>1415</v>
      </c>
      <c r="AA82" s="105">
        <f t="shared" si="87"/>
        <v>283</v>
      </c>
      <c r="AB82" s="110">
        <v>1000</v>
      </c>
      <c r="AC82" s="110"/>
      <c r="AD82" s="110">
        <v>415</v>
      </c>
      <c r="AE82" s="110">
        <v>500</v>
      </c>
      <c r="AF82" s="110"/>
      <c r="AG82" s="110"/>
      <c r="AH82" s="105">
        <f t="shared" si="61"/>
        <v>1915</v>
      </c>
      <c r="AI82" s="105">
        <f t="shared" si="88"/>
        <v>383</v>
      </c>
      <c r="AJ82" s="105">
        <v>1000</v>
      </c>
      <c r="AK82" s="105"/>
      <c r="AL82" s="105">
        <v>410</v>
      </c>
      <c r="AM82" s="105"/>
      <c r="AN82" s="105"/>
      <c r="AO82" s="110">
        <f t="shared" si="65"/>
        <v>1410</v>
      </c>
      <c r="AP82" s="105">
        <f t="shared" si="66"/>
        <v>282</v>
      </c>
      <c r="AQ82" s="107">
        <v>1000</v>
      </c>
      <c r="AR82" s="109"/>
      <c r="AS82" s="109">
        <v>410</v>
      </c>
      <c r="AT82" s="105"/>
      <c r="AU82" s="105"/>
      <c r="AV82" s="105">
        <f t="shared" si="67"/>
        <v>1410</v>
      </c>
      <c r="AW82" s="105">
        <f t="shared" si="68"/>
        <v>282</v>
      </c>
      <c r="AX82" s="109">
        <v>1000</v>
      </c>
      <c r="AY82" s="109"/>
      <c r="AZ82" s="109">
        <v>410</v>
      </c>
      <c r="BA82" s="110"/>
      <c r="BB82" s="117"/>
      <c r="BC82" s="105">
        <f t="shared" si="69"/>
        <v>1410</v>
      </c>
      <c r="BD82" s="109">
        <f t="shared" si="70"/>
        <v>282</v>
      </c>
      <c r="BE82" s="106">
        <v>1000</v>
      </c>
      <c r="BF82" s="105"/>
      <c r="BG82" s="105">
        <v>410</v>
      </c>
      <c r="BH82" s="105"/>
      <c r="BI82" s="105">
        <v>500</v>
      </c>
      <c r="BJ82" s="117"/>
      <c r="BK82" s="105">
        <f t="shared" si="71"/>
        <v>1910</v>
      </c>
      <c r="BL82" s="105">
        <f t="shared" si="72"/>
        <v>382</v>
      </c>
      <c r="BM82" s="105">
        <v>1000</v>
      </c>
      <c r="BN82" s="105"/>
      <c r="BO82" s="105">
        <v>410</v>
      </c>
      <c r="BP82" s="105"/>
      <c r="BQ82" s="105"/>
      <c r="BR82" s="105">
        <f t="shared" si="73"/>
        <v>1410</v>
      </c>
      <c r="BS82" s="105">
        <f t="shared" si="74"/>
        <v>282</v>
      </c>
      <c r="BT82" s="105">
        <v>1000</v>
      </c>
      <c r="BU82" s="105"/>
      <c r="BV82" s="105">
        <v>410</v>
      </c>
      <c r="BW82" s="105"/>
      <c r="BX82" s="111"/>
      <c r="BY82" s="105">
        <f t="shared" si="75"/>
        <v>1410</v>
      </c>
      <c r="BZ82" s="105">
        <f t="shared" si="76"/>
        <v>282</v>
      </c>
      <c r="CA82" s="105">
        <v>1000</v>
      </c>
      <c r="CB82" s="105"/>
      <c r="CC82" s="105">
        <v>410</v>
      </c>
      <c r="CD82" s="105"/>
      <c r="CE82" s="105"/>
      <c r="CF82" s="105">
        <f t="shared" si="77"/>
        <v>1410</v>
      </c>
      <c r="CG82" s="105">
        <f t="shared" si="78"/>
        <v>282</v>
      </c>
      <c r="CH82" s="105">
        <v>1000</v>
      </c>
      <c r="CI82" s="105"/>
      <c r="CJ82" s="105">
        <v>410</v>
      </c>
      <c r="CK82" s="105">
        <v>1000</v>
      </c>
      <c r="CL82" s="105"/>
      <c r="CM82" s="117"/>
      <c r="CN82" s="105">
        <f t="shared" si="79"/>
        <v>2410</v>
      </c>
      <c r="CO82" s="105">
        <f t="shared" si="80"/>
        <v>482</v>
      </c>
      <c r="CP82" s="105">
        <f t="shared" si="81"/>
        <v>12000</v>
      </c>
      <c r="CQ82" s="105">
        <f t="shared" si="82"/>
        <v>5050</v>
      </c>
      <c r="CR82" s="105">
        <f t="shared" si="83"/>
        <v>2000</v>
      </c>
      <c r="CS82" s="105">
        <f t="shared" ref="CS82:CS113" si="89">CM82+CE82+BX82+BQ82+BJ82+BB82+AU82+AN82+AG82+Y82+P82+H82</f>
        <v>0</v>
      </c>
      <c r="CT82" s="105">
        <f t="shared" si="58"/>
        <v>19050</v>
      </c>
      <c r="CU82" s="125">
        <f t="shared" si="62"/>
        <v>1587.5</v>
      </c>
      <c r="CV82" s="106">
        <f t="shared" si="84"/>
        <v>3810</v>
      </c>
      <c r="CW82" s="105">
        <f t="shared" si="85"/>
        <v>15240</v>
      </c>
      <c r="CY82" s="87"/>
    </row>
    <row r="83" spans="1:103" s="88" customFormat="1" ht="18.95" customHeight="1" x14ac:dyDescent="0.25">
      <c r="A83" s="111">
        <v>85</v>
      </c>
      <c r="B83" s="111" t="s">
        <v>382</v>
      </c>
      <c r="C83" s="117" t="s">
        <v>72</v>
      </c>
      <c r="D83" s="110">
        <v>800</v>
      </c>
      <c r="E83" s="110"/>
      <c r="F83" s="110"/>
      <c r="G83" s="110"/>
      <c r="H83" s="105"/>
      <c r="I83" s="110">
        <f t="shared" si="63"/>
        <v>800</v>
      </c>
      <c r="J83" s="106">
        <f t="shared" si="64"/>
        <v>160</v>
      </c>
      <c r="K83" s="110">
        <v>800</v>
      </c>
      <c r="L83" s="110"/>
      <c r="M83" s="110"/>
      <c r="N83" s="110"/>
      <c r="O83" s="110"/>
      <c r="P83" s="106"/>
      <c r="Q83" s="110">
        <f t="shared" si="59"/>
        <v>800</v>
      </c>
      <c r="R83" s="110">
        <f t="shared" si="86"/>
        <v>160</v>
      </c>
      <c r="S83" s="110">
        <v>800</v>
      </c>
      <c r="T83" s="110"/>
      <c r="U83" s="110"/>
      <c r="V83" s="110"/>
      <c r="W83" s="110"/>
      <c r="X83" s="110"/>
      <c r="Y83" s="110"/>
      <c r="Z83" s="110">
        <f t="shared" si="60"/>
        <v>800</v>
      </c>
      <c r="AA83" s="105">
        <f t="shared" si="87"/>
        <v>160</v>
      </c>
      <c r="AB83" s="110">
        <v>800</v>
      </c>
      <c r="AC83" s="110"/>
      <c r="AD83" s="110"/>
      <c r="AE83" s="110">
        <v>500</v>
      </c>
      <c r="AF83" s="110"/>
      <c r="AG83" s="110"/>
      <c r="AH83" s="105">
        <f t="shared" si="61"/>
        <v>1300</v>
      </c>
      <c r="AI83" s="105">
        <f t="shared" si="88"/>
        <v>260</v>
      </c>
      <c r="AJ83" s="105">
        <v>800</v>
      </c>
      <c r="AK83" s="105"/>
      <c r="AL83" s="105"/>
      <c r="AM83" s="105"/>
      <c r="AN83" s="105"/>
      <c r="AO83" s="110">
        <f t="shared" si="65"/>
        <v>800</v>
      </c>
      <c r="AP83" s="105">
        <f t="shared" si="66"/>
        <v>160</v>
      </c>
      <c r="AQ83" s="107">
        <v>800</v>
      </c>
      <c r="AR83" s="109"/>
      <c r="AS83" s="109"/>
      <c r="AT83" s="105"/>
      <c r="AU83" s="105"/>
      <c r="AV83" s="105">
        <f t="shared" si="67"/>
        <v>800</v>
      </c>
      <c r="AW83" s="105">
        <f t="shared" si="68"/>
        <v>160</v>
      </c>
      <c r="AX83" s="109">
        <v>800</v>
      </c>
      <c r="AY83" s="109"/>
      <c r="AZ83" s="109"/>
      <c r="BA83" s="110"/>
      <c r="BB83" s="117"/>
      <c r="BC83" s="105">
        <f t="shared" si="69"/>
        <v>800</v>
      </c>
      <c r="BD83" s="109">
        <f t="shared" si="70"/>
        <v>160</v>
      </c>
      <c r="BE83" s="106">
        <v>800</v>
      </c>
      <c r="BF83" s="105"/>
      <c r="BG83" s="105"/>
      <c r="BH83" s="105"/>
      <c r="BI83" s="105">
        <v>500</v>
      </c>
      <c r="BJ83" s="117"/>
      <c r="BK83" s="105">
        <f t="shared" si="71"/>
        <v>1300</v>
      </c>
      <c r="BL83" s="105">
        <f t="shared" si="72"/>
        <v>260</v>
      </c>
      <c r="BM83" s="105">
        <v>800</v>
      </c>
      <c r="BN83" s="105"/>
      <c r="BO83" s="105"/>
      <c r="BP83" s="105"/>
      <c r="BQ83" s="105"/>
      <c r="BR83" s="105">
        <f t="shared" si="73"/>
        <v>800</v>
      </c>
      <c r="BS83" s="105">
        <f t="shared" si="74"/>
        <v>160</v>
      </c>
      <c r="BT83" s="105">
        <v>800</v>
      </c>
      <c r="BU83" s="105"/>
      <c r="BV83" s="105"/>
      <c r="BW83" s="105">
        <v>500</v>
      </c>
      <c r="BX83" s="111"/>
      <c r="BY83" s="105">
        <f t="shared" si="75"/>
        <v>1300</v>
      </c>
      <c r="BZ83" s="105">
        <f t="shared" si="76"/>
        <v>260</v>
      </c>
      <c r="CA83" s="105">
        <v>800</v>
      </c>
      <c r="CB83" s="105"/>
      <c r="CC83" s="105"/>
      <c r="CD83" s="105"/>
      <c r="CE83" s="105"/>
      <c r="CF83" s="105">
        <f t="shared" si="77"/>
        <v>800</v>
      </c>
      <c r="CG83" s="105">
        <f t="shared" si="78"/>
        <v>160</v>
      </c>
      <c r="CH83" s="105">
        <v>800</v>
      </c>
      <c r="CI83" s="105"/>
      <c r="CJ83" s="105"/>
      <c r="CK83" s="105">
        <v>800</v>
      </c>
      <c r="CL83" s="105"/>
      <c r="CM83" s="117"/>
      <c r="CN83" s="105">
        <f t="shared" si="79"/>
        <v>1600</v>
      </c>
      <c r="CO83" s="105">
        <f t="shared" si="80"/>
        <v>320</v>
      </c>
      <c r="CP83" s="105">
        <f t="shared" si="81"/>
        <v>9600</v>
      </c>
      <c r="CQ83" s="105">
        <f t="shared" si="82"/>
        <v>0</v>
      </c>
      <c r="CR83" s="105">
        <f t="shared" si="83"/>
        <v>2300</v>
      </c>
      <c r="CS83" s="105">
        <f t="shared" si="89"/>
        <v>0</v>
      </c>
      <c r="CT83" s="105">
        <f t="shared" ref="CT83:CT114" si="90">CN83+CF83+BY83+BR83+BK83+BC83+AV83+AO83+AH83+Z83+Q83+I83</f>
        <v>11900</v>
      </c>
      <c r="CU83" s="125">
        <f t="shared" si="62"/>
        <v>991.66666666666663</v>
      </c>
      <c r="CV83" s="106">
        <f t="shared" si="84"/>
        <v>2380</v>
      </c>
      <c r="CW83" s="105">
        <f t="shared" si="85"/>
        <v>9520</v>
      </c>
      <c r="CY83" s="87"/>
    </row>
    <row r="84" spans="1:103" s="88" customFormat="1" ht="18.95" customHeight="1" x14ac:dyDescent="0.25">
      <c r="A84" s="111">
        <v>86</v>
      </c>
      <c r="B84" s="111" t="s">
        <v>381</v>
      </c>
      <c r="C84" s="117" t="s">
        <v>72</v>
      </c>
      <c r="D84" s="110">
        <v>800</v>
      </c>
      <c r="E84" s="110"/>
      <c r="F84" s="110"/>
      <c r="G84" s="110"/>
      <c r="H84" s="105"/>
      <c r="I84" s="110">
        <f t="shared" si="63"/>
        <v>800</v>
      </c>
      <c r="J84" s="106">
        <f t="shared" si="64"/>
        <v>160</v>
      </c>
      <c r="K84" s="110">
        <v>800</v>
      </c>
      <c r="L84" s="110"/>
      <c r="M84" s="110"/>
      <c r="N84" s="110"/>
      <c r="O84" s="110"/>
      <c r="P84" s="106"/>
      <c r="Q84" s="110">
        <f t="shared" si="59"/>
        <v>800</v>
      </c>
      <c r="R84" s="110">
        <f t="shared" si="86"/>
        <v>160</v>
      </c>
      <c r="S84" s="110">
        <v>800</v>
      </c>
      <c r="T84" s="110"/>
      <c r="U84" s="110"/>
      <c r="V84" s="110"/>
      <c r="W84" s="110"/>
      <c r="X84" s="110"/>
      <c r="Y84" s="110"/>
      <c r="Z84" s="110">
        <f t="shared" si="60"/>
        <v>800</v>
      </c>
      <c r="AA84" s="105">
        <f t="shared" si="87"/>
        <v>160</v>
      </c>
      <c r="AB84" s="110">
        <v>800</v>
      </c>
      <c r="AC84" s="110"/>
      <c r="AD84" s="110"/>
      <c r="AE84" s="110">
        <v>500</v>
      </c>
      <c r="AF84" s="110"/>
      <c r="AG84" s="110"/>
      <c r="AH84" s="105">
        <f t="shared" si="61"/>
        <v>1300</v>
      </c>
      <c r="AI84" s="105">
        <f t="shared" si="88"/>
        <v>260</v>
      </c>
      <c r="AJ84" s="105">
        <v>800</v>
      </c>
      <c r="AK84" s="105"/>
      <c r="AL84" s="105"/>
      <c r="AM84" s="105"/>
      <c r="AN84" s="105"/>
      <c r="AO84" s="110">
        <f t="shared" si="65"/>
        <v>800</v>
      </c>
      <c r="AP84" s="105">
        <f t="shared" si="66"/>
        <v>160</v>
      </c>
      <c r="AQ84" s="107">
        <v>800</v>
      </c>
      <c r="AR84" s="109"/>
      <c r="AS84" s="109"/>
      <c r="AT84" s="105"/>
      <c r="AU84" s="105"/>
      <c r="AV84" s="105">
        <f t="shared" si="67"/>
        <v>800</v>
      </c>
      <c r="AW84" s="105">
        <f t="shared" si="68"/>
        <v>160</v>
      </c>
      <c r="AX84" s="109">
        <v>800</v>
      </c>
      <c r="AY84" s="109"/>
      <c r="AZ84" s="109"/>
      <c r="BA84" s="110"/>
      <c r="BB84" s="117"/>
      <c r="BC84" s="105">
        <f t="shared" si="69"/>
        <v>800</v>
      </c>
      <c r="BD84" s="109">
        <f t="shared" si="70"/>
        <v>160</v>
      </c>
      <c r="BE84" s="106">
        <v>1490.91</v>
      </c>
      <c r="BF84" s="105"/>
      <c r="BG84" s="105"/>
      <c r="BH84" s="105"/>
      <c r="BI84" s="105">
        <v>500</v>
      </c>
      <c r="BJ84" s="117"/>
      <c r="BK84" s="105">
        <f t="shared" si="71"/>
        <v>1990.91</v>
      </c>
      <c r="BL84" s="105">
        <f t="shared" si="72"/>
        <v>398.18200000000002</v>
      </c>
      <c r="BM84" s="105">
        <v>109.09</v>
      </c>
      <c r="BN84" s="105"/>
      <c r="BO84" s="105"/>
      <c r="BP84" s="105"/>
      <c r="BQ84" s="105"/>
      <c r="BR84" s="105">
        <f t="shared" si="73"/>
        <v>109.09</v>
      </c>
      <c r="BS84" s="105">
        <f t="shared" si="74"/>
        <v>21.818000000000001</v>
      </c>
      <c r="BT84" s="105">
        <v>800</v>
      </c>
      <c r="BU84" s="105"/>
      <c r="BV84" s="105"/>
      <c r="BW84" s="105"/>
      <c r="BX84" s="111"/>
      <c r="BY84" s="105">
        <f t="shared" si="75"/>
        <v>800</v>
      </c>
      <c r="BZ84" s="105">
        <f t="shared" si="76"/>
        <v>160</v>
      </c>
      <c r="CA84" s="105">
        <v>800</v>
      </c>
      <c r="CB84" s="105"/>
      <c r="CC84" s="105"/>
      <c r="CD84" s="105"/>
      <c r="CE84" s="105"/>
      <c r="CF84" s="105">
        <f t="shared" si="77"/>
        <v>800</v>
      </c>
      <c r="CG84" s="105">
        <f t="shared" si="78"/>
        <v>160</v>
      </c>
      <c r="CH84" s="105">
        <v>800</v>
      </c>
      <c r="CI84" s="105"/>
      <c r="CJ84" s="105"/>
      <c r="CK84" s="105">
        <v>800</v>
      </c>
      <c r="CL84" s="105"/>
      <c r="CM84" s="117"/>
      <c r="CN84" s="105">
        <f t="shared" si="79"/>
        <v>1600</v>
      </c>
      <c r="CO84" s="105">
        <f t="shared" si="80"/>
        <v>320</v>
      </c>
      <c r="CP84" s="105">
        <f t="shared" si="81"/>
        <v>9600</v>
      </c>
      <c r="CQ84" s="105">
        <f t="shared" si="82"/>
        <v>0</v>
      </c>
      <c r="CR84" s="105">
        <f t="shared" si="83"/>
        <v>1800</v>
      </c>
      <c r="CS84" s="105">
        <f t="shared" si="89"/>
        <v>0</v>
      </c>
      <c r="CT84" s="105">
        <f t="shared" si="90"/>
        <v>11400</v>
      </c>
      <c r="CU84" s="125">
        <f t="shared" si="62"/>
        <v>950</v>
      </c>
      <c r="CV84" s="106">
        <f t="shared" si="84"/>
        <v>2280</v>
      </c>
      <c r="CW84" s="105">
        <f t="shared" si="85"/>
        <v>9120</v>
      </c>
      <c r="CY84" s="87"/>
    </row>
    <row r="85" spans="1:103" s="88" customFormat="1" ht="23.25" customHeight="1" x14ac:dyDescent="0.25">
      <c r="A85" s="111">
        <v>87</v>
      </c>
      <c r="B85" s="111" t="s">
        <v>380</v>
      </c>
      <c r="C85" s="117" t="s">
        <v>72</v>
      </c>
      <c r="D85" s="110">
        <v>800</v>
      </c>
      <c r="E85" s="110"/>
      <c r="F85" s="110"/>
      <c r="G85" s="110"/>
      <c r="H85" s="105"/>
      <c r="I85" s="110">
        <f t="shared" si="63"/>
        <v>800</v>
      </c>
      <c r="J85" s="106">
        <f t="shared" si="64"/>
        <v>160</v>
      </c>
      <c r="K85" s="110">
        <v>800</v>
      </c>
      <c r="L85" s="110"/>
      <c r="M85" s="110"/>
      <c r="N85" s="110"/>
      <c r="O85" s="110"/>
      <c r="P85" s="106"/>
      <c r="Q85" s="110">
        <f t="shared" si="59"/>
        <v>800</v>
      </c>
      <c r="R85" s="110">
        <f t="shared" si="86"/>
        <v>160</v>
      </c>
      <c r="S85" s="110">
        <v>800</v>
      </c>
      <c r="T85" s="110"/>
      <c r="U85" s="110"/>
      <c r="V85" s="110"/>
      <c r="W85" s="110"/>
      <c r="X85" s="110"/>
      <c r="Y85" s="110"/>
      <c r="Z85" s="110">
        <f t="shared" si="60"/>
        <v>800</v>
      </c>
      <c r="AA85" s="105">
        <f t="shared" si="87"/>
        <v>160</v>
      </c>
      <c r="AB85" s="110">
        <v>800</v>
      </c>
      <c r="AC85" s="110"/>
      <c r="AD85" s="110"/>
      <c r="AE85" s="110">
        <v>500</v>
      </c>
      <c r="AF85" s="110"/>
      <c r="AG85" s="110"/>
      <c r="AH85" s="105">
        <f t="shared" si="61"/>
        <v>1300</v>
      </c>
      <c r="AI85" s="105">
        <f t="shared" si="88"/>
        <v>260</v>
      </c>
      <c r="AJ85" s="105">
        <v>800</v>
      </c>
      <c r="AK85" s="105"/>
      <c r="AL85" s="105"/>
      <c r="AM85" s="105"/>
      <c r="AN85" s="105"/>
      <c r="AO85" s="110">
        <f t="shared" si="65"/>
        <v>800</v>
      </c>
      <c r="AP85" s="105">
        <f t="shared" si="66"/>
        <v>160</v>
      </c>
      <c r="AQ85" s="107">
        <v>800</v>
      </c>
      <c r="AR85" s="109"/>
      <c r="AS85" s="109"/>
      <c r="AT85" s="105"/>
      <c r="AU85" s="105"/>
      <c r="AV85" s="105">
        <f t="shared" si="67"/>
        <v>800</v>
      </c>
      <c r="AW85" s="105">
        <f t="shared" si="68"/>
        <v>160</v>
      </c>
      <c r="AX85" s="109">
        <v>800</v>
      </c>
      <c r="AY85" s="109"/>
      <c r="AZ85" s="109"/>
      <c r="BA85" s="110"/>
      <c r="BB85" s="117"/>
      <c r="BC85" s="105">
        <f t="shared" si="69"/>
        <v>800</v>
      </c>
      <c r="BD85" s="109">
        <f t="shared" si="70"/>
        <v>160</v>
      </c>
      <c r="BE85" s="106">
        <v>800</v>
      </c>
      <c r="BF85" s="105"/>
      <c r="BG85" s="105"/>
      <c r="BH85" s="105"/>
      <c r="BI85" s="105">
        <v>500</v>
      </c>
      <c r="BJ85" s="117"/>
      <c r="BK85" s="105">
        <f t="shared" si="71"/>
        <v>1300</v>
      </c>
      <c r="BL85" s="105">
        <f t="shared" si="72"/>
        <v>260</v>
      </c>
      <c r="BM85" s="105">
        <v>800</v>
      </c>
      <c r="BN85" s="105"/>
      <c r="BO85" s="105"/>
      <c r="BP85" s="105"/>
      <c r="BQ85" s="105"/>
      <c r="BR85" s="105">
        <f t="shared" si="73"/>
        <v>800</v>
      </c>
      <c r="BS85" s="105">
        <f t="shared" si="74"/>
        <v>160</v>
      </c>
      <c r="BT85" s="105">
        <v>800</v>
      </c>
      <c r="BU85" s="105"/>
      <c r="BV85" s="105"/>
      <c r="BW85" s="105"/>
      <c r="BX85" s="111"/>
      <c r="BY85" s="105">
        <f t="shared" si="75"/>
        <v>800</v>
      </c>
      <c r="BZ85" s="105">
        <f t="shared" si="76"/>
        <v>160</v>
      </c>
      <c r="CA85" s="105">
        <v>800</v>
      </c>
      <c r="CB85" s="105"/>
      <c r="CC85" s="105"/>
      <c r="CD85" s="105"/>
      <c r="CE85" s="105"/>
      <c r="CF85" s="105">
        <f t="shared" si="77"/>
        <v>800</v>
      </c>
      <c r="CG85" s="105">
        <f t="shared" si="78"/>
        <v>160</v>
      </c>
      <c r="CH85" s="105">
        <f>290.91+509.09</f>
        <v>800</v>
      </c>
      <c r="CI85" s="105"/>
      <c r="CJ85" s="105"/>
      <c r="CK85" s="105">
        <v>800</v>
      </c>
      <c r="CL85" s="105"/>
      <c r="CM85" s="117"/>
      <c r="CN85" s="105">
        <f t="shared" si="79"/>
        <v>1600</v>
      </c>
      <c r="CO85" s="105">
        <f t="shared" si="80"/>
        <v>320</v>
      </c>
      <c r="CP85" s="105">
        <f t="shared" si="81"/>
        <v>9600</v>
      </c>
      <c r="CQ85" s="105">
        <f t="shared" si="82"/>
        <v>0</v>
      </c>
      <c r="CR85" s="105">
        <f t="shared" si="83"/>
        <v>1800</v>
      </c>
      <c r="CS85" s="105">
        <f t="shared" si="89"/>
        <v>0</v>
      </c>
      <c r="CT85" s="105">
        <f t="shared" si="90"/>
        <v>11400</v>
      </c>
      <c r="CU85" s="125">
        <f t="shared" si="62"/>
        <v>950</v>
      </c>
      <c r="CV85" s="106">
        <f t="shared" si="84"/>
        <v>2280</v>
      </c>
      <c r="CW85" s="105">
        <f t="shared" si="85"/>
        <v>9120</v>
      </c>
      <c r="CY85" s="87"/>
    </row>
    <row r="86" spans="1:103" s="88" customFormat="1" ht="18.95" customHeight="1" x14ac:dyDescent="0.25">
      <c r="A86" s="111">
        <v>88</v>
      </c>
      <c r="B86" s="111" t="s">
        <v>379</v>
      </c>
      <c r="C86" s="117" t="s">
        <v>73</v>
      </c>
      <c r="D86" s="110">
        <v>700</v>
      </c>
      <c r="E86" s="110"/>
      <c r="F86" s="110"/>
      <c r="G86" s="110"/>
      <c r="H86" s="105"/>
      <c r="I86" s="110">
        <f t="shared" si="63"/>
        <v>700</v>
      </c>
      <c r="J86" s="106">
        <f t="shared" si="64"/>
        <v>140</v>
      </c>
      <c r="K86" s="110">
        <v>700</v>
      </c>
      <c r="L86" s="110"/>
      <c r="M86" s="110"/>
      <c r="N86" s="110">
        <v>700</v>
      </c>
      <c r="O86" s="110"/>
      <c r="P86" s="106"/>
      <c r="Q86" s="110">
        <f t="shared" si="59"/>
        <v>1400</v>
      </c>
      <c r="R86" s="110">
        <f t="shared" si="86"/>
        <v>280</v>
      </c>
      <c r="S86" s="110">
        <v>700</v>
      </c>
      <c r="T86" s="110"/>
      <c r="U86" s="110"/>
      <c r="V86" s="110"/>
      <c r="W86" s="110"/>
      <c r="X86" s="110">
        <v>200</v>
      </c>
      <c r="Y86" s="110"/>
      <c r="Z86" s="110">
        <f t="shared" si="60"/>
        <v>900</v>
      </c>
      <c r="AA86" s="105">
        <f t="shared" si="87"/>
        <v>180</v>
      </c>
      <c r="AB86" s="110">
        <v>700</v>
      </c>
      <c r="AC86" s="110"/>
      <c r="AD86" s="110"/>
      <c r="AE86" s="110">
        <v>500</v>
      </c>
      <c r="AF86" s="110">
        <v>300</v>
      </c>
      <c r="AG86" s="110"/>
      <c r="AH86" s="105">
        <f t="shared" si="61"/>
        <v>1500</v>
      </c>
      <c r="AI86" s="105">
        <f t="shared" si="88"/>
        <v>300</v>
      </c>
      <c r="AJ86" s="105">
        <v>700</v>
      </c>
      <c r="AK86" s="105"/>
      <c r="AL86" s="105"/>
      <c r="AM86" s="105">
        <v>700</v>
      </c>
      <c r="AN86" s="105"/>
      <c r="AO86" s="110">
        <f t="shared" si="65"/>
        <v>1400</v>
      </c>
      <c r="AP86" s="105">
        <f t="shared" si="66"/>
        <v>280</v>
      </c>
      <c r="AQ86" s="107">
        <v>700</v>
      </c>
      <c r="AR86" s="109"/>
      <c r="AS86" s="109"/>
      <c r="AT86" s="105"/>
      <c r="AU86" s="105"/>
      <c r="AV86" s="105">
        <f t="shared" si="67"/>
        <v>700</v>
      </c>
      <c r="AW86" s="105">
        <f t="shared" si="68"/>
        <v>140</v>
      </c>
      <c r="AX86" s="109">
        <v>700</v>
      </c>
      <c r="AY86" s="109"/>
      <c r="AZ86" s="109"/>
      <c r="BA86" s="110">
        <v>700</v>
      </c>
      <c r="BB86" s="117"/>
      <c r="BC86" s="105">
        <f t="shared" si="69"/>
        <v>1400</v>
      </c>
      <c r="BD86" s="109">
        <f t="shared" si="70"/>
        <v>280</v>
      </c>
      <c r="BE86" s="106">
        <v>700</v>
      </c>
      <c r="BF86" s="105"/>
      <c r="BG86" s="105"/>
      <c r="BH86" s="105"/>
      <c r="BI86" s="105">
        <v>500</v>
      </c>
      <c r="BJ86" s="117"/>
      <c r="BK86" s="105">
        <f t="shared" si="71"/>
        <v>1200</v>
      </c>
      <c r="BL86" s="105">
        <f t="shared" si="72"/>
        <v>240</v>
      </c>
      <c r="BM86" s="105">
        <v>700</v>
      </c>
      <c r="BN86" s="105"/>
      <c r="BO86" s="105"/>
      <c r="BP86" s="105"/>
      <c r="BQ86" s="105"/>
      <c r="BR86" s="105">
        <f t="shared" si="73"/>
        <v>700</v>
      </c>
      <c r="BS86" s="105">
        <f t="shared" si="74"/>
        <v>140</v>
      </c>
      <c r="BT86" s="105">
        <v>700</v>
      </c>
      <c r="BU86" s="105"/>
      <c r="BV86" s="105"/>
      <c r="BW86" s="105">
        <v>700</v>
      </c>
      <c r="BX86" s="111"/>
      <c r="BY86" s="105">
        <f t="shared" si="75"/>
        <v>1400</v>
      </c>
      <c r="BZ86" s="105">
        <f t="shared" si="76"/>
        <v>280</v>
      </c>
      <c r="CA86" s="105">
        <v>700</v>
      </c>
      <c r="CB86" s="105"/>
      <c r="CC86" s="105"/>
      <c r="CD86" s="105"/>
      <c r="CE86" s="105"/>
      <c r="CF86" s="105">
        <f t="shared" si="77"/>
        <v>700</v>
      </c>
      <c r="CG86" s="105">
        <f t="shared" si="78"/>
        <v>140</v>
      </c>
      <c r="CH86" s="105">
        <v>700</v>
      </c>
      <c r="CI86" s="105"/>
      <c r="CJ86" s="105"/>
      <c r="CK86" s="105">
        <v>700</v>
      </c>
      <c r="CL86" s="105"/>
      <c r="CM86" s="117"/>
      <c r="CN86" s="105">
        <f t="shared" si="79"/>
        <v>1400</v>
      </c>
      <c r="CO86" s="105">
        <f t="shared" si="80"/>
        <v>280</v>
      </c>
      <c r="CP86" s="105">
        <f t="shared" si="81"/>
        <v>8400</v>
      </c>
      <c r="CQ86" s="105">
        <f t="shared" si="82"/>
        <v>0</v>
      </c>
      <c r="CR86" s="105">
        <f t="shared" si="83"/>
        <v>5000</v>
      </c>
      <c r="CS86" s="105">
        <f t="shared" si="89"/>
        <v>0</v>
      </c>
      <c r="CT86" s="105">
        <f t="shared" si="90"/>
        <v>13400</v>
      </c>
      <c r="CU86" s="125">
        <f t="shared" si="62"/>
        <v>1116.6666666666667</v>
      </c>
      <c r="CV86" s="106">
        <f t="shared" si="84"/>
        <v>2680</v>
      </c>
      <c r="CW86" s="105">
        <f t="shared" si="85"/>
        <v>10720</v>
      </c>
      <c r="CY86" s="87"/>
    </row>
    <row r="87" spans="1:103" s="88" customFormat="1" ht="18.95" customHeight="1" x14ac:dyDescent="0.25">
      <c r="A87" s="111">
        <v>89</v>
      </c>
      <c r="B87" s="111" t="s">
        <v>378</v>
      </c>
      <c r="C87" s="117" t="s">
        <v>73</v>
      </c>
      <c r="D87" s="110"/>
      <c r="E87" s="110"/>
      <c r="F87" s="110"/>
      <c r="G87" s="110"/>
      <c r="H87" s="105"/>
      <c r="I87" s="110"/>
      <c r="J87" s="106"/>
      <c r="K87" s="110">
        <v>500</v>
      </c>
      <c r="L87" s="110"/>
      <c r="M87" s="110"/>
      <c r="N87" s="110"/>
      <c r="O87" s="110"/>
      <c r="P87" s="106"/>
      <c r="Q87" s="110">
        <f t="shared" si="59"/>
        <v>500</v>
      </c>
      <c r="R87" s="110">
        <f t="shared" si="86"/>
        <v>100</v>
      </c>
      <c r="S87" s="110">
        <v>700</v>
      </c>
      <c r="T87" s="110"/>
      <c r="U87" s="110"/>
      <c r="V87" s="110"/>
      <c r="W87" s="110"/>
      <c r="X87" s="110">
        <v>0</v>
      </c>
      <c r="Y87" s="110"/>
      <c r="Z87" s="110">
        <f t="shared" si="60"/>
        <v>700</v>
      </c>
      <c r="AA87" s="105">
        <f t="shared" si="87"/>
        <v>140</v>
      </c>
      <c r="AB87" s="110">
        <v>700</v>
      </c>
      <c r="AC87" s="110"/>
      <c r="AD87" s="110"/>
      <c r="AE87" s="110">
        <v>500</v>
      </c>
      <c r="AF87" s="110"/>
      <c r="AG87" s="110"/>
      <c r="AH87" s="105">
        <f t="shared" si="61"/>
        <v>1200</v>
      </c>
      <c r="AI87" s="105">
        <f t="shared" si="88"/>
        <v>240</v>
      </c>
      <c r="AJ87" s="105">
        <v>700</v>
      </c>
      <c r="AK87" s="105"/>
      <c r="AL87" s="105"/>
      <c r="AM87" s="105">
        <v>700</v>
      </c>
      <c r="AN87" s="105"/>
      <c r="AO87" s="110">
        <f t="shared" si="65"/>
        <v>1400</v>
      </c>
      <c r="AP87" s="105">
        <f t="shared" si="66"/>
        <v>280</v>
      </c>
      <c r="AQ87" s="107">
        <v>700</v>
      </c>
      <c r="AR87" s="109"/>
      <c r="AS87" s="109"/>
      <c r="AT87" s="105"/>
      <c r="AU87" s="105"/>
      <c r="AV87" s="105">
        <f t="shared" si="67"/>
        <v>700</v>
      </c>
      <c r="AW87" s="105">
        <f t="shared" si="68"/>
        <v>140</v>
      </c>
      <c r="AX87" s="109">
        <v>700</v>
      </c>
      <c r="AY87" s="109"/>
      <c r="AZ87" s="109"/>
      <c r="BA87" s="110">
        <v>700</v>
      </c>
      <c r="BB87" s="117"/>
      <c r="BC87" s="105">
        <f t="shared" si="69"/>
        <v>1400</v>
      </c>
      <c r="BD87" s="109">
        <f t="shared" si="70"/>
        <v>280</v>
      </c>
      <c r="BE87" s="106">
        <v>700</v>
      </c>
      <c r="BF87" s="105"/>
      <c r="BG87" s="105"/>
      <c r="BH87" s="105"/>
      <c r="BI87" s="105">
        <v>500</v>
      </c>
      <c r="BJ87" s="117"/>
      <c r="BK87" s="105">
        <f t="shared" si="71"/>
        <v>1200</v>
      </c>
      <c r="BL87" s="105">
        <f t="shared" si="72"/>
        <v>240</v>
      </c>
      <c r="BM87" s="105">
        <v>700</v>
      </c>
      <c r="BN87" s="105"/>
      <c r="BO87" s="105"/>
      <c r="BP87" s="105"/>
      <c r="BQ87" s="105"/>
      <c r="BR87" s="105">
        <f t="shared" si="73"/>
        <v>700</v>
      </c>
      <c r="BS87" s="105">
        <f t="shared" si="74"/>
        <v>140</v>
      </c>
      <c r="BT87" s="105">
        <v>700</v>
      </c>
      <c r="BU87" s="105"/>
      <c r="BV87" s="105"/>
      <c r="BW87" s="105">
        <v>700</v>
      </c>
      <c r="BX87" s="111"/>
      <c r="BY87" s="105">
        <f t="shared" si="75"/>
        <v>1400</v>
      </c>
      <c r="BZ87" s="105">
        <f t="shared" si="76"/>
        <v>280</v>
      </c>
      <c r="CA87" s="105">
        <v>700</v>
      </c>
      <c r="CB87" s="105"/>
      <c r="CC87" s="105"/>
      <c r="CD87" s="105"/>
      <c r="CE87" s="105"/>
      <c r="CF87" s="105">
        <f t="shared" si="77"/>
        <v>700</v>
      </c>
      <c r="CG87" s="105">
        <f t="shared" si="78"/>
        <v>140</v>
      </c>
      <c r="CH87" s="105">
        <v>700</v>
      </c>
      <c r="CI87" s="105"/>
      <c r="CJ87" s="105"/>
      <c r="CK87" s="105">
        <v>700</v>
      </c>
      <c r="CL87" s="105"/>
      <c r="CM87" s="117"/>
      <c r="CN87" s="105">
        <f t="shared" si="79"/>
        <v>1400</v>
      </c>
      <c r="CO87" s="105">
        <f t="shared" si="80"/>
        <v>280</v>
      </c>
      <c r="CP87" s="105">
        <f t="shared" si="81"/>
        <v>7500</v>
      </c>
      <c r="CQ87" s="105">
        <f t="shared" si="82"/>
        <v>0</v>
      </c>
      <c r="CR87" s="105">
        <f t="shared" si="83"/>
        <v>3800</v>
      </c>
      <c r="CS87" s="105">
        <f t="shared" si="89"/>
        <v>0</v>
      </c>
      <c r="CT87" s="105">
        <f t="shared" si="90"/>
        <v>11300</v>
      </c>
      <c r="CU87" s="125">
        <f t="shared" si="62"/>
        <v>941.66666666666663</v>
      </c>
      <c r="CV87" s="106">
        <f t="shared" si="84"/>
        <v>2260</v>
      </c>
      <c r="CW87" s="105">
        <f t="shared" si="85"/>
        <v>9040</v>
      </c>
      <c r="CY87" s="87"/>
    </row>
    <row r="88" spans="1:103" s="88" customFormat="1" ht="18.95" customHeight="1" x14ac:dyDescent="0.25">
      <c r="A88" s="111">
        <v>91</v>
      </c>
      <c r="B88" s="104" t="s">
        <v>377</v>
      </c>
      <c r="C88" s="117" t="s">
        <v>73</v>
      </c>
      <c r="D88" s="110">
        <v>700</v>
      </c>
      <c r="E88" s="110"/>
      <c r="F88" s="110"/>
      <c r="G88" s="110">
        <v>700</v>
      </c>
      <c r="H88" s="105"/>
      <c r="I88" s="110">
        <f t="shared" ref="I88:I125" si="91">H88+G88+F88+E88+D88</f>
        <v>1400</v>
      </c>
      <c r="J88" s="106">
        <f t="shared" ref="J88:J125" si="92">I88*20%</f>
        <v>280</v>
      </c>
      <c r="K88" s="110">
        <v>700</v>
      </c>
      <c r="L88" s="110"/>
      <c r="M88" s="110"/>
      <c r="N88" s="110">
        <v>700</v>
      </c>
      <c r="O88" s="110"/>
      <c r="P88" s="106"/>
      <c r="Q88" s="110">
        <f t="shared" si="59"/>
        <v>1400</v>
      </c>
      <c r="R88" s="110">
        <f t="shared" si="86"/>
        <v>280</v>
      </c>
      <c r="S88" s="110">
        <v>700</v>
      </c>
      <c r="T88" s="110"/>
      <c r="U88" s="110"/>
      <c r="V88" s="110"/>
      <c r="W88" s="110"/>
      <c r="X88" s="110">
        <v>700</v>
      </c>
      <c r="Y88" s="110"/>
      <c r="Z88" s="110">
        <f t="shared" si="60"/>
        <v>1400</v>
      </c>
      <c r="AA88" s="105">
        <f t="shared" si="87"/>
        <v>280</v>
      </c>
      <c r="AB88" s="110">
        <v>700</v>
      </c>
      <c r="AC88" s="110"/>
      <c r="AD88" s="110"/>
      <c r="AE88" s="110">
        <v>500</v>
      </c>
      <c r="AF88" s="110">
        <v>700</v>
      </c>
      <c r="AG88" s="110"/>
      <c r="AH88" s="105">
        <f t="shared" si="61"/>
        <v>1900</v>
      </c>
      <c r="AI88" s="105">
        <f t="shared" si="88"/>
        <v>380</v>
      </c>
      <c r="AJ88" s="105">
        <v>700</v>
      </c>
      <c r="AK88" s="105"/>
      <c r="AL88" s="105"/>
      <c r="AM88" s="105">
        <v>700</v>
      </c>
      <c r="AN88" s="105"/>
      <c r="AO88" s="110">
        <f t="shared" si="65"/>
        <v>1400</v>
      </c>
      <c r="AP88" s="105">
        <f t="shared" si="66"/>
        <v>280</v>
      </c>
      <c r="AQ88" s="107">
        <v>700</v>
      </c>
      <c r="AR88" s="109"/>
      <c r="AS88" s="109"/>
      <c r="AT88" s="105">
        <v>700</v>
      </c>
      <c r="AU88" s="105"/>
      <c r="AV88" s="105">
        <f t="shared" si="67"/>
        <v>1400</v>
      </c>
      <c r="AW88" s="105">
        <f t="shared" si="68"/>
        <v>280</v>
      </c>
      <c r="AX88" s="109">
        <v>700</v>
      </c>
      <c r="AY88" s="109"/>
      <c r="AZ88" s="109"/>
      <c r="BA88" s="110">
        <v>700</v>
      </c>
      <c r="BB88" s="117"/>
      <c r="BC88" s="105">
        <f t="shared" si="69"/>
        <v>1400</v>
      </c>
      <c r="BD88" s="109">
        <f t="shared" si="70"/>
        <v>280</v>
      </c>
      <c r="BE88" s="106">
        <v>700</v>
      </c>
      <c r="BF88" s="105"/>
      <c r="BG88" s="105"/>
      <c r="BH88" s="105">
        <v>700</v>
      </c>
      <c r="BI88" s="105">
        <v>500</v>
      </c>
      <c r="BJ88" s="117"/>
      <c r="BK88" s="105">
        <f t="shared" si="71"/>
        <v>1900</v>
      </c>
      <c r="BL88" s="105">
        <f t="shared" si="72"/>
        <v>380</v>
      </c>
      <c r="BM88" s="105">
        <v>700</v>
      </c>
      <c r="BN88" s="105"/>
      <c r="BO88" s="105"/>
      <c r="BP88" s="105">
        <v>700</v>
      </c>
      <c r="BQ88" s="105"/>
      <c r="BR88" s="105">
        <f t="shared" si="73"/>
        <v>1400</v>
      </c>
      <c r="BS88" s="105">
        <f t="shared" si="74"/>
        <v>280</v>
      </c>
      <c r="BT88" s="105">
        <v>700</v>
      </c>
      <c r="BU88" s="105"/>
      <c r="BV88" s="105"/>
      <c r="BW88" s="105">
        <v>700</v>
      </c>
      <c r="BX88" s="111"/>
      <c r="BY88" s="105">
        <f t="shared" si="75"/>
        <v>1400</v>
      </c>
      <c r="BZ88" s="105">
        <f t="shared" si="76"/>
        <v>280</v>
      </c>
      <c r="CA88" s="105">
        <v>700</v>
      </c>
      <c r="CB88" s="105"/>
      <c r="CC88" s="105"/>
      <c r="CD88" s="105">
        <v>700</v>
      </c>
      <c r="CE88" s="105"/>
      <c r="CF88" s="105">
        <f t="shared" si="77"/>
        <v>1400</v>
      </c>
      <c r="CG88" s="105">
        <f t="shared" si="78"/>
        <v>280</v>
      </c>
      <c r="CH88" s="105">
        <v>700</v>
      </c>
      <c r="CI88" s="105"/>
      <c r="CJ88" s="105"/>
      <c r="CK88" s="105">
        <v>700</v>
      </c>
      <c r="CL88" s="105">
        <v>700</v>
      </c>
      <c r="CM88" s="117"/>
      <c r="CN88" s="105">
        <f t="shared" si="79"/>
        <v>2100</v>
      </c>
      <c r="CO88" s="105">
        <f t="shared" si="80"/>
        <v>420</v>
      </c>
      <c r="CP88" s="105">
        <f t="shared" si="81"/>
        <v>8400</v>
      </c>
      <c r="CQ88" s="105">
        <f t="shared" si="82"/>
        <v>0</v>
      </c>
      <c r="CR88" s="105">
        <f t="shared" si="83"/>
        <v>10100</v>
      </c>
      <c r="CS88" s="105">
        <f t="shared" si="89"/>
        <v>0</v>
      </c>
      <c r="CT88" s="105">
        <f t="shared" si="90"/>
        <v>18500</v>
      </c>
      <c r="CU88" s="125">
        <f t="shared" si="62"/>
        <v>1541.6666666666667</v>
      </c>
      <c r="CV88" s="106">
        <f t="shared" si="84"/>
        <v>3700</v>
      </c>
      <c r="CW88" s="105">
        <f t="shared" si="85"/>
        <v>14800</v>
      </c>
      <c r="CY88" s="87"/>
    </row>
    <row r="89" spans="1:103" s="88" customFormat="1" ht="18.95" customHeight="1" x14ac:dyDescent="0.25">
      <c r="A89" s="111">
        <v>92</v>
      </c>
      <c r="B89" s="111" t="s">
        <v>376</v>
      </c>
      <c r="C89" s="117" t="s">
        <v>73</v>
      </c>
      <c r="D89" s="110">
        <v>700</v>
      </c>
      <c r="E89" s="110"/>
      <c r="F89" s="110"/>
      <c r="G89" s="110"/>
      <c r="H89" s="105"/>
      <c r="I89" s="110">
        <f t="shared" si="91"/>
        <v>700</v>
      </c>
      <c r="J89" s="106">
        <f t="shared" si="92"/>
        <v>140</v>
      </c>
      <c r="K89" s="110">
        <v>700</v>
      </c>
      <c r="L89" s="110"/>
      <c r="M89" s="110"/>
      <c r="N89" s="110">
        <v>700</v>
      </c>
      <c r="O89" s="110"/>
      <c r="P89" s="106"/>
      <c r="Q89" s="110">
        <f t="shared" ref="Q89:Q120" si="93">P89+O89+N89+M89+L89+K89</f>
        <v>1400</v>
      </c>
      <c r="R89" s="110">
        <f t="shared" si="86"/>
        <v>280</v>
      </c>
      <c r="S89" s="110">
        <v>700</v>
      </c>
      <c r="T89" s="110"/>
      <c r="U89" s="110"/>
      <c r="V89" s="110"/>
      <c r="W89" s="110"/>
      <c r="X89" s="110">
        <v>200</v>
      </c>
      <c r="Y89" s="110"/>
      <c r="Z89" s="110">
        <f t="shared" ref="Z89:Z120" si="94">Y89+X89+W89+V89+U89+T89+S89</f>
        <v>900</v>
      </c>
      <c r="AA89" s="105">
        <f t="shared" si="87"/>
        <v>180</v>
      </c>
      <c r="AB89" s="110">
        <v>700</v>
      </c>
      <c r="AC89" s="110"/>
      <c r="AD89" s="110"/>
      <c r="AE89" s="110">
        <v>500</v>
      </c>
      <c r="AF89" s="110"/>
      <c r="AG89" s="110"/>
      <c r="AH89" s="105">
        <f t="shared" ref="AH89:AH120" si="95">AG89+AF89+AE89+AD89+AC89+AB89</f>
        <v>1200</v>
      </c>
      <c r="AI89" s="105">
        <f t="shared" si="88"/>
        <v>240</v>
      </c>
      <c r="AJ89" s="105">
        <v>700</v>
      </c>
      <c r="AK89" s="105"/>
      <c r="AL89" s="105"/>
      <c r="AM89" s="105">
        <v>700</v>
      </c>
      <c r="AN89" s="105"/>
      <c r="AO89" s="110">
        <f t="shared" si="65"/>
        <v>1400</v>
      </c>
      <c r="AP89" s="105">
        <f t="shared" si="66"/>
        <v>280</v>
      </c>
      <c r="AQ89" s="107">
        <v>700</v>
      </c>
      <c r="AR89" s="109"/>
      <c r="AS89" s="109"/>
      <c r="AT89" s="105"/>
      <c r="AU89" s="105"/>
      <c r="AV89" s="105">
        <f t="shared" si="67"/>
        <v>700</v>
      </c>
      <c r="AW89" s="105">
        <f t="shared" si="68"/>
        <v>140</v>
      </c>
      <c r="AX89" s="109">
        <v>700</v>
      </c>
      <c r="AY89" s="109"/>
      <c r="AZ89" s="109"/>
      <c r="BA89" s="110">
        <v>700</v>
      </c>
      <c r="BB89" s="117"/>
      <c r="BC89" s="105">
        <f t="shared" si="69"/>
        <v>1400</v>
      </c>
      <c r="BD89" s="109">
        <f t="shared" si="70"/>
        <v>280</v>
      </c>
      <c r="BE89" s="106">
        <v>700</v>
      </c>
      <c r="BF89" s="105"/>
      <c r="BG89" s="105"/>
      <c r="BH89" s="105"/>
      <c r="BI89" s="105">
        <v>500</v>
      </c>
      <c r="BJ89" s="117"/>
      <c r="BK89" s="105">
        <f t="shared" si="71"/>
        <v>1200</v>
      </c>
      <c r="BL89" s="105">
        <f t="shared" si="72"/>
        <v>240</v>
      </c>
      <c r="BM89" s="105">
        <v>700</v>
      </c>
      <c r="BN89" s="105"/>
      <c r="BO89" s="105"/>
      <c r="BP89" s="105"/>
      <c r="BQ89" s="105"/>
      <c r="BR89" s="105">
        <f t="shared" si="73"/>
        <v>700</v>
      </c>
      <c r="BS89" s="105">
        <f t="shared" si="74"/>
        <v>140</v>
      </c>
      <c r="BT89" s="105">
        <v>700</v>
      </c>
      <c r="BU89" s="105"/>
      <c r="BV89" s="105"/>
      <c r="BW89" s="105">
        <v>700</v>
      </c>
      <c r="BX89" s="111"/>
      <c r="BY89" s="105">
        <f t="shared" si="75"/>
        <v>1400</v>
      </c>
      <c r="BZ89" s="105">
        <f t="shared" si="76"/>
        <v>280</v>
      </c>
      <c r="CA89" s="105">
        <v>700</v>
      </c>
      <c r="CB89" s="105"/>
      <c r="CC89" s="105"/>
      <c r="CD89" s="105"/>
      <c r="CE89" s="105"/>
      <c r="CF89" s="105">
        <f t="shared" si="77"/>
        <v>700</v>
      </c>
      <c r="CG89" s="105">
        <f t="shared" si="78"/>
        <v>140</v>
      </c>
      <c r="CH89" s="105">
        <v>700</v>
      </c>
      <c r="CI89" s="105"/>
      <c r="CJ89" s="105"/>
      <c r="CK89" s="105">
        <v>700</v>
      </c>
      <c r="CL89" s="105"/>
      <c r="CM89" s="117"/>
      <c r="CN89" s="105">
        <f t="shared" si="79"/>
        <v>1400</v>
      </c>
      <c r="CO89" s="105">
        <f t="shared" si="80"/>
        <v>280</v>
      </c>
      <c r="CP89" s="105">
        <f t="shared" si="81"/>
        <v>8400</v>
      </c>
      <c r="CQ89" s="105">
        <f t="shared" si="82"/>
        <v>0</v>
      </c>
      <c r="CR89" s="105">
        <f t="shared" si="83"/>
        <v>4700</v>
      </c>
      <c r="CS89" s="105">
        <f t="shared" si="89"/>
        <v>0</v>
      </c>
      <c r="CT89" s="105">
        <f t="shared" si="90"/>
        <v>13100</v>
      </c>
      <c r="CU89" s="125">
        <f t="shared" ref="CU89:CU120" si="96">CT89/12</f>
        <v>1091.6666666666667</v>
      </c>
      <c r="CV89" s="106">
        <f t="shared" si="84"/>
        <v>2620</v>
      </c>
      <c r="CW89" s="105">
        <f t="shared" si="85"/>
        <v>10480</v>
      </c>
      <c r="CY89" s="87"/>
    </row>
    <row r="90" spans="1:103" s="88" customFormat="1" ht="18.95" customHeight="1" x14ac:dyDescent="0.25">
      <c r="A90" s="111">
        <v>93</v>
      </c>
      <c r="B90" s="111" t="s">
        <v>375</v>
      </c>
      <c r="C90" s="117" t="s">
        <v>73</v>
      </c>
      <c r="D90" s="110">
        <v>700</v>
      </c>
      <c r="E90" s="110"/>
      <c r="F90" s="110"/>
      <c r="G90" s="110"/>
      <c r="H90" s="105"/>
      <c r="I90" s="110">
        <f t="shared" si="91"/>
        <v>700</v>
      </c>
      <c r="J90" s="106">
        <f t="shared" si="92"/>
        <v>140</v>
      </c>
      <c r="K90" s="110">
        <v>700</v>
      </c>
      <c r="L90" s="110"/>
      <c r="M90" s="110"/>
      <c r="N90" s="110">
        <v>700</v>
      </c>
      <c r="O90" s="110"/>
      <c r="P90" s="106"/>
      <c r="Q90" s="110">
        <f t="shared" si="93"/>
        <v>1400</v>
      </c>
      <c r="R90" s="110">
        <f t="shared" si="86"/>
        <v>280</v>
      </c>
      <c r="S90" s="110">
        <v>700</v>
      </c>
      <c r="T90" s="110"/>
      <c r="U90" s="110"/>
      <c r="V90" s="110"/>
      <c r="W90" s="110"/>
      <c r="X90" s="110">
        <v>200</v>
      </c>
      <c r="Y90" s="110"/>
      <c r="Z90" s="110">
        <f t="shared" si="94"/>
        <v>900</v>
      </c>
      <c r="AA90" s="105">
        <f t="shared" si="87"/>
        <v>180</v>
      </c>
      <c r="AB90" s="110">
        <v>700</v>
      </c>
      <c r="AC90" s="110"/>
      <c r="AD90" s="110"/>
      <c r="AE90" s="110">
        <v>500</v>
      </c>
      <c r="AF90" s="110"/>
      <c r="AG90" s="110"/>
      <c r="AH90" s="105">
        <f t="shared" si="95"/>
        <v>1200</v>
      </c>
      <c r="AI90" s="105">
        <f t="shared" si="88"/>
        <v>240</v>
      </c>
      <c r="AJ90" s="105">
        <v>700</v>
      </c>
      <c r="AK90" s="105"/>
      <c r="AL90" s="105"/>
      <c r="AM90" s="105">
        <v>700</v>
      </c>
      <c r="AN90" s="105"/>
      <c r="AO90" s="110">
        <f t="shared" si="65"/>
        <v>1400</v>
      </c>
      <c r="AP90" s="105">
        <f t="shared" si="66"/>
        <v>280</v>
      </c>
      <c r="AQ90" s="107">
        <v>700</v>
      </c>
      <c r="AR90" s="109"/>
      <c r="AS90" s="109"/>
      <c r="AT90" s="105"/>
      <c r="AU90" s="105"/>
      <c r="AV90" s="105">
        <f t="shared" si="67"/>
        <v>700</v>
      </c>
      <c r="AW90" s="105">
        <f t="shared" si="68"/>
        <v>140</v>
      </c>
      <c r="AX90" s="109">
        <v>700</v>
      </c>
      <c r="AY90" s="109"/>
      <c r="AZ90" s="109"/>
      <c r="BA90" s="110">
        <v>700</v>
      </c>
      <c r="BB90" s="117"/>
      <c r="BC90" s="105">
        <f t="shared" si="69"/>
        <v>1400</v>
      </c>
      <c r="BD90" s="109">
        <f t="shared" si="70"/>
        <v>280</v>
      </c>
      <c r="BE90" s="106">
        <v>700</v>
      </c>
      <c r="BF90" s="105"/>
      <c r="BG90" s="105"/>
      <c r="BH90" s="105"/>
      <c r="BI90" s="105">
        <v>500</v>
      </c>
      <c r="BJ90" s="117"/>
      <c r="BK90" s="105">
        <f t="shared" si="71"/>
        <v>1200</v>
      </c>
      <c r="BL90" s="105">
        <f t="shared" si="72"/>
        <v>240</v>
      </c>
      <c r="BM90" s="105">
        <v>700</v>
      </c>
      <c r="BN90" s="105"/>
      <c r="BO90" s="105"/>
      <c r="BP90" s="105"/>
      <c r="BQ90" s="105"/>
      <c r="BR90" s="105">
        <f t="shared" si="73"/>
        <v>700</v>
      </c>
      <c r="BS90" s="105">
        <f t="shared" si="74"/>
        <v>140</v>
      </c>
      <c r="BT90" s="105">
        <v>700</v>
      </c>
      <c r="BU90" s="105"/>
      <c r="BV90" s="105"/>
      <c r="BW90" s="105">
        <v>700</v>
      </c>
      <c r="BX90" s="111"/>
      <c r="BY90" s="105">
        <f t="shared" si="75"/>
        <v>1400</v>
      </c>
      <c r="BZ90" s="105">
        <f t="shared" si="76"/>
        <v>280</v>
      </c>
      <c r="CA90" s="105">
        <v>700</v>
      </c>
      <c r="CB90" s="105"/>
      <c r="CC90" s="105"/>
      <c r="CD90" s="105"/>
      <c r="CE90" s="105"/>
      <c r="CF90" s="105">
        <f t="shared" si="77"/>
        <v>700</v>
      </c>
      <c r="CG90" s="105">
        <f t="shared" si="78"/>
        <v>140</v>
      </c>
      <c r="CH90" s="105">
        <v>700</v>
      </c>
      <c r="CI90" s="105"/>
      <c r="CJ90" s="105"/>
      <c r="CK90" s="105">
        <v>700</v>
      </c>
      <c r="CL90" s="105"/>
      <c r="CM90" s="117"/>
      <c r="CN90" s="105">
        <f t="shared" si="79"/>
        <v>1400</v>
      </c>
      <c r="CO90" s="105">
        <f t="shared" si="80"/>
        <v>280</v>
      </c>
      <c r="CP90" s="105">
        <f t="shared" si="81"/>
        <v>8400</v>
      </c>
      <c r="CQ90" s="105">
        <f t="shared" si="82"/>
        <v>0</v>
      </c>
      <c r="CR90" s="105">
        <f t="shared" si="83"/>
        <v>4700</v>
      </c>
      <c r="CS90" s="105">
        <f t="shared" si="89"/>
        <v>0</v>
      </c>
      <c r="CT90" s="105">
        <f t="shared" si="90"/>
        <v>13100</v>
      </c>
      <c r="CU90" s="125">
        <f t="shared" si="96"/>
        <v>1091.6666666666667</v>
      </c>
      <c r="CV90" s="106">
        <f t="shared" si="84"/>
        <v>2620</v>
      </c>
      <c r="CW90" s="105">
        <f t="shared" si="85"/>
        <v>10480</v>
      </c>
      <c r="CY90" s="87"/>
    </row>
    <row r="91" spans="1:103" s="88" customFormat="1" ht="18.95" customHeight="1" x14ac:dyDescent="0.25">
      <c r="A91" s="111">
        <v>94</v>
      </c>
      <c r="B91" s="111" t="s">
        <v>374</v>
      </c>
      <c r="C91" s="117" t="s">
        <v>73</v>
      </c>
      <c r="D91" s="110">
        <v>700</v>
      </c>
      <c r="E91" s="110"/>
      <c r="F91" s="110"/>
      <c r="G91" s="110"/>
      <c r="H91" s="105"/>
      <c r="I91" s="110">
        <f t="shared" si="91"/>
        <v>700</v>
      </c>
      <c r="J91" s="106">
        <f t="shared" si="92"/>
        <v>140</v>
      </c>
      <c r="K91" s="110">
        <v>700</v>
      </c>
      <c r="L91" s="110"/>
      <c r="M91" s="110"/>
      <c r="N91" s="110">
        <v>700</v>
      </c>
      <c r="O91" s="110"/>
      <c r="P91" s="106"/>
      <c r="Q91" s="110">
        <f t="shared" si="93"/>
        <v>1400</v>
      </c>
      <c r="R91" s="110">
        <f t="shared" si="86"/>
        <v>280</v>
      </c>
      <c r="S91" s="110">
        <v>700</v>
      </c>
      <c r="T91" s="110"/>
      <c r="U91" s="110"/>
      <c r="V91" s="110"/>
      <c r="W91" s="110"/>
      <c r="X91" s="110">
        <v>200</v>
      </c>
      <c r="Y91" s="110"/>
      <c r="Z91" s="110">
        <f t="shared" si="94"/>
        <v>900</v>
      </c>
      <c r="AA91" s="105">
        <f t="shared" si="87"/>
        <v>180</v>
      </c>
      <c r="AB91" s="110">
        <v>700</v>
      </c>
      <c r="AC91" s="110"/>
      <c r="AD91" s="110"/>
      <c r="AE91" s="110">
        <v>500</v>
      </c>
      <c r="AF91" s="110"/>
      <c r="AG91" s="110"/>
      <c r="AH91" s="105">
        <f t="shared" si="95"/>
        <v>1200</v>
      </c>
      <c r="AI91" s="105">
        <f t="shared" si="88"/>
        <v>240</v>
      </c>
      <c r="AJ91" s="105">
        <v>700</v>
      </c>
      <c r="AK91" s="105"/>
      <c r="AL91" s="105"/>
      <c r="AM91" s="105">
        <v>700</v>
      </c>
      <c r="AN91" s="105"/>
      <c r="AO91" s="110">
        <f t="shared" si="65"/>
        <v>1400</v>
      </c>
      <c r="AP91" s="105">
        <f t="shared" si="66"/>
        <v>280</v>
      </c>
      <c r="AQ91" s="107">
        <v>700</v>
      </c>
      <c r="AR91" s="109"/>
      <c r="AS91" s="109"/>
      <c r="AT91" s="105"/>
      <c r="AU91" s="105"/>
      <c r="AV91" s="105">
        <f t="shared" si="67"/>
        <v>700</v>
      </c>
      <c r="AW91" s="105">
        <f t="shared" si="68"/>
        <v>140</v>
      </c>
      <c r="AX91" s="109">
        <v>700</v>
      </c>
      <c r="AY91" s="109"/>
      <c r="AZ91" s="109"/>
      <c r="BA91" s="110">
        <v>700</v>
      </c>
      <c r="BB91" s="117"/>
      <c r="BC91" s="105">
        <f t="shared" si="69"/>
        <v>1400</v>
      </c>
      <c r="BD91" s="109">
        <f t="shared" si="70"/>
        <v>280</v>
      </c>
      <c r="BE91" s="106">
        <v>700</v>
      </c>
      <c r="BF91" s="105"/>
      <c r="BG91" s="105"/>
      <c r="BH91" s="105"/>
      <c r="BI91" s="105">
        <v>500</v>
      </c>
      <c r="BJ91" s="117"/>
      <c r="BK91" s="105">
        <f t="shared" si="71"/>
        <v>1200</v>
      </c>
      <c r="BL91" s="105">
        <f t="shared" si="72"/>
        <v>240</v>
      </c>
      <c r="BM91" s="105">
        <v>700</v>
      </c>
      <c r="BN91" s="105"/>
      <c r="BO91" s="105"/>
      <c r="BP91" s="105"/>
      <c r="BQ91" s="105"/>
      <c r="BR91" s="105">
        <f t="shared" si="73"/>
        <v>700</v>
      </c>
      <c r="BS91" s="105">
        <f t="shared" si="74"/>
        <v>140</v>
      </c>
      <c r="BT91" s="105">
        <v>700</v>
      </c>
      <c r="BU91" s="105"/>
      <c r="BV91" s="105"/>
      <c r="BW91" s="105">
        <v>700</v>
      </c>
      <c r="BX91" s="111"/>
      <c r="BY91" s="105">
        <f t="shared" si="75"/>
        <v>1400</v>
      </c>
      <c r="BZ91" s="105">
        <f t="shared" si="76"/>
        <v>280</v>
      </c>
      <c r="CA91" s="105">
        <v>700</v>
      </c>
      <c r="CB91" s="105"/>
      <c r="CC91" s="105"/>
      <c r="CD91" s="105"/>
      <c r="CE91" s="105"/>
      <c r="CF91" s="105">
        <f t="shared" si="77"/>
        <v>700</v>
      </c>
      <c r="CG91" s="105">
        <f t="shared" si="78"/>
        <v>140</v>
      </c>
      <c r="CH91" s="105">
        <v>700</v>
      </c>
      <c r="CI91" s="105"/>
      <c r="CJ91" s="105"/>
      <c r="CK91" s="105">
        <v>700</v>
      </c>
      <c r="CL91" s="105"/>
      <c r="CM91" s="117"/>
      <c r="CN91" s="105">
        <f t="shared" si="79"/>
        <v>1400</v>
      </c>
      <c r="CO91" s="105">
        <f t="shared" si="80"/>
        <v>280</v>
      </c>
      <c r="CP91" s="105">
        <f t="shared" si="81"/>
        <v>8400</v>
      </c>
      <c r="CQ91" s="105">
        <f t="shared" si="82"/>
        <v>0</v>
      </c>
      <c r="CR91" s="105">
        <f t="shared" si="83"/>
        <v>4700</v>
      </c>
      <c r="CS91" s="105">
        <f t="shared" si="89"/>
        <v>0</v>
      </c>
      <c r="CT91" s="105">
        <f t="shared" si="90"/>
        <v>13100</v>
      </c>
      <c r="CU91" s="125">
        <f t="shared" si="96"/>
        <v>1091.6666666666667</v>
      </c>
      <c r="CV91" s="106">
        <f t="shared" si="84"/>
        <v>2620</v>
      </c>
      <c r="CW91" s="105">
        <f t="shared" si="85"/>
        <v>10480</v>
      </c>
      <c r="CY91" s="87"/>
    </row>
    <row r="92" spans="1:103" s="88" customFormat="1" ht="18.95" customHeight="1" x14ac:dyDescent="0.25">
      <c r="A92" s="111">
        <v>95</v>
      </c>
      <c r="B92" s="111" t="s">
        <v>373</v>
      </c>
      <c r="C92" s="117" t="s">
        <v>73</v>
      </c>
      <c r="D92" s="110">
        <v>700</v>
      </c>
      <c r="E92" s="110"/>
      <c r="F92" s="110"/>
      <c r="G92" s="110"/>
      <c r="H92" s="105"/>
      <c r="I92" s="110">
        <f t="shared" si="91"/>
        <v>700</v>
      </c>
      <c r="J92" s="106">
        <f t="shared" si="92"/>
        <v>140</v>
      </c>
      <c r="K92" s="110">
        <v>700</v>
      </c>
      <c r="L92" s="110"/>
      <c r="M92" s="110"/>
      <c r="N92" s="110">
        <v>700</v>
      </c>
      <c r="O92" s="110"/>
      <c r="P92" s="106"/>
      <c r="Q92" s="110">
        <f t="shared" si="93"/>
        <v>1400</v>
      </c>
      <c r="R92" s="110">
        <f t="shared" si="86"/>
        <v>280</v>
      </c>
      <c r="S92" s="110">
        <v>700</v>
      </c>
      <c r="T92" s="110"/>
      <c r="U92" s="110"/>
      <c r="V92" s="110"/>
      <c r="W92" s="110"/>
      <c r="X92" s="110">
        <v>200</v>
      </c>
      <c r="Y92" s="110"/>
      <c r="Z92" s="110">
        <f t="shared" si="94"/>
        <v>900</v>
      </c>
      <c r="AA92" s="105">
        <f t="shared" si="87"/>
        <v>180</v>
      </c>
      <c r="AB92" s="110">
        <v>700</v>
      </c>
      <c r="AC92" s="110"/>
      <c r="AD92" s="110"/>
      <c r="AE92" s="110">
        <v>500</v>
      </c>
      <c r="AF92" s="110"/>
      <c r="AG92" s="110"/>
      <c r="AH92" s="105">
        <f t="shared" si="95"/>
        <v>1200</v>
      </c>
      <c r="AI92" s="105">
        <f t="shared" si="88"/>
        <v>240</v>
      </c>
      <c r="AJ92" s="105">
        <v>700</v>
      </c>
      <c r="AK92" s="105"/>
      <c r="AL92" s="105"/>
      <c r="AM92" s="105">
        <v>700</v>
      </c>
      <c r="AN92" s="105"/>
      <c r="AO92" s="110">
        <f t="shared" si="65"/>
        <v>1400</v>
      </c>
      <c r="AP92" s="105">
        <f t="shared" si="66"/>
        <v>280</v>
      </c>
      <c r="AQ92" s="107">
        <v>700</v>
      </c>
      <c r="AR92" s="109"/>
      <c r="AS92" s="109"/>
      <c r="AT92" s="105"/>
      <c r="AU92" s="105"/>
      <c r="AV92" s="105">
        <f t="shared" si="67"/>
        <v>700</v>
      </c>
      <c r="AW92" s="105">
        <f t="shared" si="68"/>
        <v>140</v>
      </c>
      <c r="AX92" s="109">
        <v>700</v>
      </c>
      <c r="AY92" s="109"/>
      <c r="AZ92" s="109"/>
      <c r="BA92" s="110">
        <v>700</v>
      </c>
      <c r="BB92" s="117"/>
      <c r="BC92" s="105">
        <f t="shared" si="69"/>
        <v>1400</v>
      </c>
      <c r="BD92" s="109">
        <f t="shared" si="70"/>
        <v>280</v>
      </c>
      <c r="BE92" s="106">
        <v>700</v>
      </c>
      <c r="BF92" s="105"/>
      <c r="BG92" s="105"/>
      <c r="BH92" s="105"/>
      <c r="BI92" s="105">
        <v>500</v>
      </c>
      <c r="BJ92" s="117"/>
      <c r="BK92" s="105">
        <f t="shared" si="71"/>
        <v>1200</v>
      </c>
      <c r="BL92" s="105">
        <f t="shared" si="72"/>
        <v>240</v>
      </c>
      <c r="BM92" s="105">
        <v>700</v>
      </c>
      <c r="BN92" s="105"/>
      <c r="BO92" s="105"/>
      <c r="BP92" s="105"/>
      <c r="BQ92" s="105"/>
      <c r="BR92" s="105">
        <f t="shared" si="73"/>
        <v>700</v>
      </c>
      <c r="BS92" s="105">
        <f t="shared" si="74"/>
        <v>140</v>
      </c>
      <c r="BT92" s="105">
        <v>700</v>
      </c>
      <c r="BU92" s="105"/>
      <c r="BV92" s="105"/>
      <c r="BW92" s="105">
        <v>700</v>
      </c>
      <c r="BX92" s="111"/>
      <c r="BY92" s="105">
        <f t="shared" si="75"/>
        <v>1400</v>
      </c>
      <c r="BZ92" s="105">
        <f t="shared" si="76"/>
        <v>280</v>
      </c>
      <c r="CA92" s="105">
        <v>700</v>
      </c>
      <c r="CB92" s="105"/>
      <c r="CC92" s="105"/>
      <c r="CD92" s="105"/>
      <c r="CE92" s="105"/>
      <c r="CF92" s="105">
        <f t="shared" si="77"/>
        <v>700</v>
      </c>
      <c r="CG92" s="105">
        <f t="shared" si="78"/>
        <v>140</v>
      </c>
      <c r="CH92" s="105">
        <v>700</v>
      </c>
      <c r="CI92" s="105"/>
      <c r="CJ92" s="105"/>
      <c r="CK92" s="105">
        <v>700</v>
      </c>
      <c r="CL92" s="105"/>
      <c r="CM92" s="117"/>
      <c r="CN92" s="105">
        <f t="shared" si="79"/>
        <v>1400</v>
      </c>
      <c r="CO92" s="105">
        <f t="shared" si="80"/>
        <v>280</v>
      </c>
      <c r="CP92" s="105">
        <f t="shared" si="81"/>
        <v>8400</v>
      </c>
      <c r="CQ92" s="105">
        <f t="shared" si="82"/>
        <v>0</v>
      </c>
      <c r="CR92" s="105">
        <f t="shared" si="83"/>
        <v>4700</v>
      </c>
      <c r="CS92" s="105">
        <f t="shared" si="89"/>
        <v>0</v>
      </c>
      <c r="CT92" s="105">
        <f t="shared" si="90"/>
        <v>13100</v>
      </c>
      <c r="CU92" s="125">
        <f t="shared" si="96"/>
        <v>1091.6666666666667</v>
      </c>
      <c r="CV92" s="106">
        <f t="shared" si="84"/>
        <v>2620</v>
      </c>
      <c r="CW92" s="105">
        <f t="shared" si="85"/>
        <v>10480</v>
      </c>
      <c r="CY92" s="87"/>
    </row>
    <row r="93" spans="1:103" s="88" customFormat="1" ht="18.95" customHeight="1" x14ac:dyDescent="0.25">
      <c r="A93" s="111">
        <v>96</v>
      </c>
      <c r="B93" s="111" t="s">
        <v>372</v>
      </c>
      <c r="C93" s="117" t="s">
        <v>73</v>
      </c>
      <c r="D93" s="110">
        <v>700</v>
      </c>
      <c r="E93" s="110"/>
      <c r="F93" s="110"/>
      <c r="G93" s="110"/>
      <c r="H93" s="105"/>
      <c r="I93" s="110">
        <f t="shared" si="91"/>
        <v>700</v>
      </c>
      <c r="J93" s="106">
        <f t="shared" si="92"/>
        <v>140</v>
      </c>
      <c r="K93" s="110">
        <v>700</v>
      </c>
      <c r="L93" s="110"/>
      <c r="M93" s="110"/>
      <c r="N93" s="110">
        <v>700</v>
      </c>
      <c r="O93" s="110"/>
      <c r="P93" s="106"/>
      <c r="Q93" s="110">
        <f t="shared" si="93"/>
        <v>1400</v>
      </c>
      <c r="R93" s="110">
        <f t="shared" si="86"/>
        <v>280</v>
      </c>
      <c r="S93" s="110">
        <v>700</v>
      </c>
      <c r="T93" s="110"/>
      <c r="U93" s="110"/>
      <c r="V93" s="110"/>
      <c r="W93" s="110"/>
      <c r="X93" s="110">
        <v>200</v>
      </c>
      <c r="Y93" s="110"/>
      <c r="Z93" s="110">
        <f t="shared" si="94"/>
        <v>900</v>
      </c>
      <c r="AA93" s="105">
        <f t="shared" si="87"/>
        <v>180</v>
      </c>
      <c r="AB93" s="110">
        <v>700</v>
      </c>
      <c r="AC93" s="110"/>
      <c r="AD93" s="110"/>
      <c r="AE93" s="110">
        <v>500</v>
      </c>
      <c r="AF93" s="110">
        <v>400</v>
      </c>
      <c r="AG93" s="110"/>
      <c r="AH93" s="105">
        <f t="shared" si="95"/>
        <v>1600</v>
      </c>
      <c r="AI93" s="105">
        <f t="shared" si="88"/>
        <v>320</v>
      </c>
      <c r="AJ93" s="105">
        <v>700</v>
      </c>
      <c r="AK93" s="105"/>
      <c r="AL93" s="105"/>
      <c r="AM93" s="105">
        <v>700</v>
      </c>
      <c r="AN93" s="105"/>
      <c r="AO93" s="110">
        <f t="shared" si="65"/>
        <v>1400</v>
      </c>
      <c r="AP93" s="105">
        <f t="shared" si="66"/>
        <v>280</v>
      </c>
      <c r="AQ93" s="107">
        <v>700</v>
      </c>
      <c r="AR93" s="109"/>
      <c r="AS93" s="109"/>
      <c r="AT93" s="105"/>
      <c r="AU93" s="105"/>
      <c r="AV93" s="105">
        <f t="shared" si="67"/>
        <v>700</v>
      </c>
      <c r="AW93" s="105">
        <f t="shared" si="68"/>
        <v>140</v>
      </c>
      <c r="AX93" s="109">
        <v>700</v>
      </c>
      <c r="AY93" s="109"/>
      <c r="AZ93" s="109"/>
      <c r="BA93" s="110">
        <v>700</v>
      </c>
      <c r="BB93" s="117"/>
      <c r="BC93" s="105">
        <f t="shared" si="69"/>
        <v>1400</v>
      </c>
      <c r="BD93" s="109">
        <f t="shared" si="70"/>
        <v>280</v>
      </c>
      <c r="BE93" s="106">
        <v>700</v>
      </c>
      <c r="BF93" s="105"/>
      <c r="BG93" s="105"/>
      <c r="BH93" s="105"/>
      <c r="BI93" s="105">
        <v>500</v>
      </c>
      <c r="BJ93" s="117"/>
      <c r="BK93" s="105">
        <f t="shared" si="71"/>
        <v>1200</v>
      </c>
      <c r="BL93" s="105">
        <f t="shared" si="72"/>
        <v>240</v>
      </c>
      <c r="BM93" s="105">
        <v>700</v>
      </c>
      <c r="BN93" s="105"/>
      <c r="BO93" s="105"/>
      <c r="BP93" s="105"/>
      <c r="BQ93" s="105"/>
      <c r="BR93" s="105">
        <f t="shared" si="73"/>
        <v>700</v>
      </c>
      <c r="BS93" s="105">
        <f t="shared" si="74"/>
        <v>140</v>
      </c>
      <c r="BT93" s="105">
        <v>700</v>
      </c>
      <c r="BU93" s="105"/>
      <c r="BV93" s="105"/>
      <c r="BW93" s="105">
        <v>700</v>
      </c>
      <c r="BX93" s="111"/>
      <c r="BY93" s="105">
        <f t="shared" si="75"/>
        <v>1400</v>
      </c>
      <c r="BZ93" s="105">
        <f t="shared" si="76"/>
        <v>280</v>
      </c>
      <c r="CA93" s="105">
        <v>700</v>
      </c>
      <c r="CB93" s="105"/>
      <c r="CC93" s="105"/>
      <c r="CD93" s="105"/>
      <c r="CE93" s="105"/>
      <c r="CF93" s="105">
        <f t="shared" si="77"/>
        <v>700</v>
      </c>
      <c r="CG93" s="105">
        <f t="shared" si="78"/>
        <v>140</v>
      </c>
      <c r="CH93" s="105">
        <v>700</v>
      </c>
      <c r="CI93" s="105"/>
      <c r="CJ93" s="105"/>
      <c r="CK93" s="105">
        <v>700</v>
      </c>
      <c r="CL93" s="105"/>
      <c r="CM93" s="117"/>
      <c r="CN93" s="105">
        <f t="shared" si="79"/>
        <v>1400</v>
      </c>
      <c r="CO93" s="105">
        <f t="shared" si="80"/>
        <v>280</v>
      </c>
      <c r="CP93" s="105">
        <f t="shared" si="81"/>
        <v>8400</v>
      </c>
      <c r="CQ93" s="105">
        <f t="shared" si="82"/>
        <v>0</v>
      </c>
      <c r="CR93" s="105">
        <f t="shared" si="83"/>
        <v>5100</v>
      </c>
      <c r="CS93" s="105">
        <f t="shared" si="89"/>
        <v>0</v>
      </c>
      <c r="CT93" s="105">
        <f t="shared" si="90"/>
        <v>13500</v>
      </c>
      <c r="CU93" s="125">
        <f t="shared" si="96"/>
        <v>1125</v>
      </c>
      <c r="CV93" s="106">
        <f t="shared" si="84"/>
        <v>2700</v>
      </c>
      <c r="CW93" s="105">
        <f t="shared" si="85"/>
        <v>10800</v>
      </c>
      <c r="CY93" s="87"/>
    </row>
    <row r="94" spans="1:103" s="88" customFormat="1" ht="18.95" customHeight="1" x14ac:dyDescent="0.25">
      <c r="A94" s="111">
        <v>97</v>
      </c>
      <c r="B94" s="111" t="s">
        <v>371</v>
      </c>
      <c r="C94" s="117" t="s">
        <v>73</v>
      </c>
      <c r="D94" s="110">
        <v>700</v>
      </c>
      <c r="E94" s="110"/>
      <c r="F94" s="110"/>
      <c r="G94" s="110"/>
      <c r="H94" s="105"/>
      <c r="I94" s="110">
        <f t="shared" si="91"/>
        <v>700</v>
      </c>
      <c r="J94" s="106">
        <f t="shared" si="92"/>
        <v>140</v>
      </c>
      <c r="K94" s="110">
        <v>700</v>
      </c>
      <c r="L94" s="110"/>
      <c r="M94" s="110"/>
      <c r="N94" s="110">
        <v>700</v>
      </c>
      <c r="O94" s="110"/>
      <c r="P94" s="106"/>
      <c r="Q94" s="110">
        <f t="shared" si="93"/>
        <v>1400</v>
      </c>
      <c r="R94" s="110">
        <f t="shared" si="86"/>
        <v>280</v>
      </c>
      <c r="S94" s="110">
        <v>700</v>
      </c>
      <c r="T94" s="110"/>
      <c r="U94" s="110"/>
      <c r="V94" s="110"/>
      <c r="W94" s="110"/>
      <c r="X94" s="110">
        <v>200</v>
      </c>
      <c r="Y94" s="110"/>
      <c r="Z94" s="110">
        <f t="shared" si="94"/>
        <v>900</v>
      </c>
      <c r="AA94" s="105">
        <f t="shared" si="87"/>
        <v>180</v>
      </c>
      <c r="AB94" s="110">
        <v>700</v>
      </c>
      <c r="AC94" s="110"/>
      <c r="AD94" s="110"/>
      <c r="AE94" s="110">
        <v>500</v>
      </c>
      <c r="AF94" s="110"/>
      <c r="AG94" s="110"/>
      <c r="AH94" s="105">
        <f t="shared" si="95"/>
        <v>1200</v>
      </c>
      <c r="AI94" s="105">
        <f t="shared" si="88"/>
        <v>240</v>
      </c>
      <c r="AJ94" s="105">
        <v>700</v>
      </c>
      <c r="AK94" s="105"/>
      <c r="AL94" s="105"/>
      <c r="AM94" s="105">
        <v>700</v>
      </c>
      <c r="AN94" s="105"/>
      <c r="AO94" s="110">
        <f t="shared" si="65"/>
        <v>1400</v>
      </c>
      <c r="AP94" s="105">
        <f t="shared" si="66"/>
        <v>280</v>
      </c>
      <c r="AQ94" s="107">
        <v>700</v>
      </c>
      <c r="AR94" s="109"/>
      <c r="AS94" s="109"/>
      <c r="AT94" s="105"/>
      <c r="AU94" s="105"/>
      <c r="AV94" s="105">
        <f t="shared" si="67"/>
        <v>700</v>
      </c>
      <c r="AW94" s="105">
        <f t="shared" si="68"/>
        <v>140</v>
      </c>
      <c r="AX94" s="109">
        <v>700</v>
      </c>
      <c r="AY94" s="109"/>
      <c r="AZ94" s="109"/>
      <c r="BA94" s="110">
        <v>700</v>
      </c>
      <c r="BB94" s="117"/>
      <c r="BC94" s="105">
        <f t="shared" si="69"/>
        <v>1400</v>
      </c>
      <c r="BD94" s="109">
        <f t="shared" si="70"/>
        <v>280</v>
      </c>
      <c r="BE94" s="106">
        <v>700</v>
      </c>
      <c r="BF94" s="105"/>
      <c r="BG94" s="105"/>
      <c r="BH94" s="105"/>
      <c r="BI94" s="105">
        <v>500</v>
      </c>
      <c r="BJ94" s="117"/>
      <c r="BK94" s="105">
        <f t="shared" si="71"/>
        <v>1200</v>
      </c>
      <c r="BL94" s="105">
        <f t="shared" si="72"/>
        <v>240</v>
      </c>
      <c r="BM94" s="105">
        <v>700</v>
      </c>
      <c r="BN94" s="105"/>
      <c r="BO94" s="105"/>
      <c r="BP94" s="105"/>
      <c r="BQ94" s="105"/>
      <c r="BR94" s="105">
        <f t="shared" si="73"/>
        <v>700</v>
      </c>
      <c r="BS94" s="105">
        <f t="shared" si="74"/>
        <v>140</v>
      </c>
      <c r="BT94" s="105">
        <v>700</v>
      </c>
      <c r="BU94" s="105"/>
      <c r="BV94" s="105"/>
      <c r="BW94" s="105">
        <v>700</v>
      </c>
      <c r="BX94" s="111"/>
      <c r="BY94" s="105">
        <f t="shared" si="75"/>
        <v>1400</v>
      </c>
      <c r="BZ94" s="105">
        <f t="shared" si="76"/>
        <v>280</v>
      </c>
      <c r="CA94" s="105">
        <v>700</v>
      </c>
      <c r="CB94" s="105"/>
      <c r="CC94" s="105"/>
      <c r="CD94" s="105"/>
      <c r="CE94" s="105"/>
      <c r="CF94" s="105">
        <f t="shared" si="77"/>
        <v>700</v>
      </c>
      <c r="CG94" s="105">
        <f t="shared" si="78"/>
        <v>140</v>
      </c>
      <c r="CH94" s="105">
        <v>700</v>
      </c>
      <c r="CI94" s="105"/>
      <c r="CJ94" s="105"/>
      <c r="CK94" s="105">
        <v>700</v>
      </c>
      <c r="CL94" s="105"/>
      <c r="CM94" s="117"/>
      <c r="CN94" s="105">
        <f t="shared" si="79"/>
        <v>1400</v>
      </c>
      <c r="CO94" s="105">
        <f t="shared" si="80"/>
        <v>280</v>
      </c>
      <c r="CP94" s="105">
        <f t="shared" si="81"/>
        <v>8400</v>
      </c>
      <c r="CQ94" s="105">
        <f t="shared" si="82"/>
        <v>0</v>
      </c>
      <c r="CR94" s="105">
        <f t="shared" si="83"/>
        <v>4700</v>
      </c>
      <c r="CS94" s="105">
        <f t="shared" si="89"/>
        <v>0</v>
      </c>
      <c r="CT94" s="105">
        <f t="shared" si="90"/>
        <v>13100</v>
      </c>
      <c r="CU94" s="125">
        <f t="shared" si="96"/>
        <v>1091.6666666666667</v>
      </c>
      <c r="CV94" s="106">
        <f t="shared" si="84"/>
        <v>2620</v>
      </c>
      <c r="CW94" s="105">
        <f t="shared" si="85"/>
        <v>10480</v>
      </c>
      <c r="CY94" s="87"/>
    </row>
    <row r="95" spans="1:103" s="88" customFormat="1" ht="18.95" customHeight="1" x14ac:dyDescent="0.25">
      <c r="A95" s="111">
        <v>98</v>
      </c>
      <c r="B95" s="111" t="s">
        <v>370</v>
      </c>
      <c r="C95" s="117" t="s">
        <v>73</v>
      </c>
      <c r="D95" s="110">
        <v>700</v>
      </c>
      <c r="E95" s="110"/>
      <c r="F95" s="110"/>
      <c r="G95" s="110"/>
      <c r="H95" s="105"/>
      <c r="I95" s="110">
        <f t="shared" si="91"/>
        <v>700</v>
      </c>
      <c r="J95" s="106">
        <f t="shared" si="92"/>
        <v>140</v>
      </c>
      <c r="K95" s="110">
        <v>700</v>
      </c>
      <c r="L95" s="110"/>
      <c r="M95" s="110"/>
      <c r="N95" s="110">
        <v>700</v>
      </c>
      <c r="O95" s="110"/>
      <c r="P95" s="106"/>
      <c r="Q95" s="110">
        <f t="shared" si="93"/>
        <v>1400</v>
      </c>
      <c r="R95" s="110">
        <f t="shared" si="86"/>
        <v>280</v>
      </c>
      <c r="S95" s="110">
        <v>700</v>
      </c>
      <c r="T95" s="110"/>
      <c r="U95" s="110"/>
      <c r="V95" s="110"/>
      <c r="W95" s="110"/>
      <c r="X95" s="110">
        <v>200</v>
      </c>
      <c r="Y95" s="110"/>
      <c r="Z95" s="110">
        <f t="shared" si="94"/>
        <v>900</v>
      </c>
      <c r="AA95" s="105">
        <f t="shared" si="87"/>
        <v>180</v>
      </c>
      <c r="AB95" s="110">
        <v>700</v>
      </c>
      <c r="AC95" s="110"/>
      <c r="AD95" s="110"/>
      <c r="AE95" s="110">
        <v>500</v>
      </c>
      <c r="AF95" s="110"/>
      <c r="AG95" s="110"/>
      <c r="AH95" s="105">
        <f t="shared" si="95"/>
        <v>1200</v>
      </c>
      <c r="AI95" s="105">
        <f t="shared" si="88"/>
        <v>240</v>
      </c>
      <c r="AJ95" s="105">
        <v>700</v>
      </c>
      <c r="AK95" s="105"/>
      <c r="AL95" s="105"/>
      <c r="AM95" s="105">
        <v>700</v>
      </c>
      <c r="AN95" s="105"/>
      <c r="AO95" s="110">
        <f t="shared" si="65"/>
        <v>1400</v>
      </c>
      <c r="AP95" s="105">
        <f t="shared" si="66"/>
        <v>280</v>
      </c>
      <c r="AQ95" s="107">
        <v>700</v>
      </c>
      <c r="AR95" s="109"/>
      <c r="AS95" s="109"/>
      <c r="AT95" s="105"/>
      <c r="AU95" s="105"/>
      <c r="AV95" s="105">
        <f t="shared" si="67"/>
        <v>700</v>
      </c>
      <c r="AW95" s="105">
        <f t="shared" si="68"/>
        <v>140</v>
      </c>
      <c r="AX95" s="109">
        <v>700</v>
      </c>
      <c r="AY95" s="109"/>
      <c r="AZ95" s="109"/>
      <c r="BA95" s="110">
        <v>700</v>
      </c>
      <c r="BB95" s="117"/>
      <c r="BC95" s="105">
        <f t="shared" si="69"/>
        <v>1400</v>
      </c>
      <c r="BD95" s="109">
        <f t="shared" si="70"/>
        <v>280</v>
      </c>
      <c r="BE95" s="106">
        <v>700</v>
      </c>
      <c r="BF95" s="105"/>
      <c r="BG95" s="105"/>
      <c r="BH95" s="105"/>
      <c r="BI95" s="105">
        <v>500</v>
      </c>
      <c r="BJ95" s="117"/>
      <c r="BK95" s="105">
        <f t="shared" si="71"/>
        <v>1200</v>
      </c>
      <c r="BL95" s="105">
        <f t="shared" si="72"/>
        <v>240</v>
      </c>
      <c r="BM95" s="105">
        <v>700</v>
      </c>
      <c r="BN95" s="105"/>
      <c r="BO95" s="105"/>
      <c r="BP95" s="105"/>
      <c r="BQ95" s="105"/>
      <c r="BR95" s="105">
        <f t="shared" si="73"/>
        <v>700</v>
      </c>
      <c r="BS95" s="105">
        <f t="shared" si="74"/>
        <v>140</v>
      </c>
      <c r="BT95" s="105">
        <v>700</v>
      </c>
      <c r="BU95" s="105"/>
      <c r="BV95" s="105"/>
      <c r="BW95" s="105">
        <v>700</v>
      </c>
      <c r="BX95" s="111"/>
      <c r="BY95" s="105">
        <f t="shared" si="75"/>
        <v>1400</v>
      </c>
      <c r="BZ95" s="105">
        <f t="shared" si="76"/>
        <v>280</v>
      </c>
      <c r="CA95" s="105">
        <v>700</v>
      </c>
      <c r="CB95" s="105"/>
      <c r="CC95" s="105"/>
      <c r="CD95" s="105"/>
      <c r="CE95" s="105"/>
      <c r="CF95" s="105">
        <f t="shared" si="77"/>
        <v>700</v>
      </c>
      <c r="CG95" s="105">
        <f t="shared" si="78"/>
        <v>140</v>
      </c>
      <c r="CH95" s="105">
        <v>700</v>
      </c>
      <c r="CI95" s="105"/>
      <c r="CJ95" s="105"/>
      <c r="CK95" s="105">
        <v>700</v>
      </c>
      <c r="CL95" s="105"/>
      <c r="CM95" s="117"/>
      <c r="CN95" s="105">
        <f t="shared" si="79"/>
        <v>1400</v>
      </c>
      <c r="CO95" s="105">
        <f t="shared" si="80"/>
        <v>280</v>
      </c>
      <c r="CP95" s="105">
        <f t="shared" si="81"/>
        <v>8400</v>
      </c>
      <c r="CQ95" s="105">
        <f t="shared" si="82"/>
        <v>0</v>
      </c>
      <c r="CR95" s="105">
        <f t="shared" si="83"/>
        <v>4700</v>
      </c>
      <c r="CS95" s="105">
        <f t="shared" si="89"/>
        <v>0</v>
      </c>
      <c r="CT95" s="105">
        <f t="shared" si="90"/>
        <v>13100</v>
      </c>
      <c r="CU95" s="125">
        <f t="shared" si="96"/>
        <v>1091.6666666666667</v>
      </c>
      <c r="CV95" s="106">
        <f t="shared" si="84"/>
        <v>2620</v>
      </c>
      <c r="CW95" s="105">
        <f t="shared" si="85"/>
        <v>10480</v>
      </c>
      <c r="CY95" s="87"/>
    </row>
    <row r="96" spans="1:103" s="88" customFormat="1" ht="18.95" customHeight="1" x14ac:dyDescent="0.25">
      <c r="A96" s="111">
        <v>99</v>
      </c>
      <c r="B96" s="111" t="s">
        <v>369</v>
      </c>
      <c r="C96" s="117" t="s">
        <v>73</v>
      </c>
      <c r="D96" s="110">
        <v>700</v>
      </c>
      <c r="E96" s="110"/>
      <c r="F96" s="110"/>
      <c r="G96" s="110"/>
      <c r="H96" s="105"/>
      <c r="I96" s="110">
        <f t="shared" si="91"/>
        <v>700</v>
      </c>
      <c r="J96" s="106">
        <f t="shared" si="92"/>
        <v>140</v>
      </c>
      <c r="K96" s="110">
        <v>700</v>
      </c>
      <c r="L96" s="110"/>
      <c r="M96" s="110"/>
      <c r="N96" s="110">
        <v>700</v>
      </c>
      <c r="O96" s="110"/>
      <c r="P96" s="106"/>
      <c r="Q96" s="110">
        <f t="shared" si="93"/>
        <v>1400</v>
      </c>
      <c r="R96" s="110">
        <f t="shared" si="86"/>
        <v>280</v>
      </c>
      <c r="S96" s="110">
        <v>700</v>
      </c>
      <c r="T96" s="110"/>
      <c r="U96" s="110"/>
      <c r="V96" s="110"/>
      <c r="W96" s="110"/>
      <c r="X96" s="110">
        <v>200</v>
      </c>
      <c r="Y96" s="110"/>
      <c r="Z96" s="110">
        <f t="shared" si="94"/>
        <v>900</v>
      </c>
      <c r="AA96" s="105">
        <f t="shared" si="87"/>
        <v>180</v>
      </c>
      <c r="AB96" s="110">
        <v>700</v>
      </c>
      <c r="AC96" s="110"/>
      <c r="AD96" s="110"/>
      <c r="AE96" s="110">
        <v>500</v>
      </c>
      <c r="AF96" s="110"/>
      <c r="AG96" s="110"/>
      <c r="AH96" s="105">
        <f t="shared" si="95"/>
        <v>1200</v>
      </c>
      <c r="AI96" s="105">
        <f t="shared" si="88"/>
        <v>240</v>
      </c>
      <c r="AJ96" s="105">
        <v>700</v>
      </c>
      <c r="AK96" s="105"/>
      <c r="AL96" s="105"/>
      <c r="AM96" s="105">
        <v>700</v>
      </c>
      <c r="AN96" s="105"/>
      <c r="AO96" s="110">
        <f t="shared" si="65"/>
        <v>1400</v>
      </c>
      <c r="AP96" s="105">
        <f t="shared" si="66"/>
        <v>280</v>
      </c>
      <c r="AQ96" s="107">
        <v>700</v>
      </c>
      <c r="AR96" s="109"/>
      <c r="AS96" s="109"/>
      <c r="AT96" s="105"/>
      <c r="AU96" s="105"/>
      <c r="AV96" s="105">
        <f t="shared" si="67"/>
        <v>700</v>
      </c>
      <c r="AW96" s="105">
        <f t="shared" si="68"/>
        <v>140</v>
      </c>
      <c r="AX96" s="109">
        <v>700</v>
      </c>
      <c r="AY96" s="109"/>
      <c r="AZ96" s="109"/>
      <c r="BA96" s="110">
        <v>700</v>
      </c>
      <c r="BB96" s="117"/>
      <c r="BC96" s="105">
        <f t="shared" si="69"/>
        <v>1400</v>
      </c>
      <c r="BD96" s="109">
        <f t="shared" si="70"/>
        <v>280</v>
      </c>
      <c r="BE96" s="106">
        <v>700</v>
      </c>
      <c r="BF96" s="105"/>
      <c r="BG96" s="105"/>
      <c r="BH96" s="105"/>
      <c r="BI96" s="105">
        <v>500</v>
      </c>
      <c r="BJ96" s="117"/>
      <c r="BK96" s="105">
        <f t="shared" si="71"/>
        <v>1200</v>
      </c>
      <c r="BL96" s="105">
        <f t="shared" si="72"/>
        <v>240</v>
      </c>
      <c r="BM96" s="105">
        <v>700</v>
      </c>
      <c r="BN96" s="105"/>
      <c r="BO96" s="105"/>
      <c r="BP96" s="105"/>
      <c r="BQ96" s="105"/>
      <c r="BR96" s="105">
        <f t="shared" si="73"/>
        <v>700</v>
      </c>
      <c r="BS96" s="105">
        <f t="shared" si="74"/>
        <v>140</v>
      </c>
      <c r="BT96" s="105">
        <v>700</v>
      </c>
      <c r="BU96" s="105"/>
      <c r="BV96" s="105"/>
      <c r="BW96" s="105">
        <v>700</v>
      </c>
      <c r="BX96" s="111"/>
      <c r="BY96" s="105">
        <f t="shared" si="75"/>
        <v>1400</v>
      </c>
      <c r="BZ96" s="105">
        <f t="shared" si="76"/>
        <v>280</v>
      </c>
      <c r="CA96" s="105">
        <v>700</v>
      </c>
      <c r="CB96" s="105"/>
      <c r="CC96" s="105"/>
      <c r="CD96" s="105"/>
      <c r="CE96" s="105"/>
      <c r="CF96" s="105">
        <f t="shared" si="77"/>
        <v>700</v>
      </c>
      <c r="CG96" s="105">
        <f t="shared" si="78"/>
        <v>140</v>
      </c>
      <c r="CH96" s="105">
        <v>700</v>
      </c>
      <c r="CI96" s="105"/>
      <c r="CJ96" s="105"/>
      <c r="CK96" s="105">
        <v>700</v>
      </c>
      <c r="CL96" s="105"/>
      <c r="CM96" s="117"/>
      <c r="CN96" s="105">
        <f t="shared" si="79"/>
        <v>1400</v>
      </c>
      <c r="CO96" s="105">
        <f t="shared" si="80"/>
        <v>280</v>
      </c>
      <c r="CP96" s="105">
        <f t="shared" si="81"/>
        <v>8400</v>
      </c>
      <c r="CQ96" s="105">
        <f t="shared" si="82"/>
        <v>0</v>
      </c>
      <c r="CR96" s="105">
        <f t="shared" si="83"/>
        <v>4700</v>
      </c>
      <c r="CS96" s="105">
        <f t="shared" si="89"/>
        <v>0</v>
      </c>
      <c r="CT96" s="105">
        <f t="shared" si="90"/>
        <v>13100</v>
      </c>
      <c r="CU96" s="125">
        <f t="shared" si="96"/>
        <v>1091.6666666666667</v>
      </c>
      <c r="CV96" s="106">
        <f t="shared" si="84"/>
        <v>2620</v>
      </c>
      <c r="CW96" s="105">
        <f t="shared" si="85"/>
        <v>10480</v>
      </c>
      <c r="CY96" s="87"/>
    </row>
    <row r="97" spans="1:103" s="88" customFormat="1" ht="18.95" customHeight="1" x14ac:dyDescent="0.25">
      <c r="A97" s="111">
        <v>100</v>
      </c>
      <c r="B97" s="111" t="s">
        <v>368</v>
      </c>
      <c r="C97" s="117" t="s">
        <v>73</v>
      </c>
      <c r="D97" s="110">
        <v>700</v>
      </c>
      <c r="E97" s="110"/>
      <c r="F97" s="110"/>
      <c r="G97" s="110"/>
      <c r="H97" s="105"/>
      <c r="I97" s="110">
        <f t="shared" si="91"/>
        <v>700</v>
      </c>
      <c r="J97" s="106">
        <f t="shared" si="92"/>
        <v>140</v>
      </c>
      <c r="K97" s="110">
        <v>700</v>
      </c>
      <c r="L97" s="110"/>
      <c r="M97" s="110"/>
      <c r="N97" s="110">
        <v>700</v>
      </c>
      <c r="O97" s="110"/>
      <c r="P97" s="106"/>
      <c r="Q97" s="110">
        <f t="shared" si="93"/>
        <v>1400</v>
      </c>
      <c r="R97" s="110">
        <f t="shared" si="86"/>
        <v>280</v>
      </c>
      <c r="S97" s="110">
        <v>700</v>
      </c>
      <c r="T97" s="110"/>
      <c r="U97" s="110"/>
      <c r="V97" s="110"/>
      <c r="W97" s="110"/>
      <c r="X97" s="110">
        <v>200</v>
      </c>
      <c r="Y97" s="110"/>
      <c r="Z97" s="110">
        <f t="shared" si="94"/>
        <v>900</v>
      </c>
      <c r="AA97" s="105">
        <f t="shared" si="87"/>
        <v>180</v>
      </c>
      <c r="AB97" s="110">
        <v>700</v>
      </c>
      <c r="AC97" s="110"/>
      <c r="AD97" s="110"/>
      <c r="AE97" s="110">
        <v>500</v>
      </c>
      <c r="AF97" s="110"/>
      <c r="AG97" s="110"/>
      <c r="AH97" s="105">
        <f t="shared" si="95"/>
        <v>1200</v>
      </c>
      <c r="AI97" s="105">
        <f t="shared" si="88"/>
        <v>240</v>
      </c>
      <c r="AJ97" s="105">
        <v>700</v>
      </c>
      <c r="AK97" s="105"/>
      <c r="AL97" s="105"/>
      <c r="AM97" s="105">
        <v>700</v>
      </c>
      <c r="AN97" s="105"/>
      <c r="AO97" s="110">
        <f t="shared" si="65"/>
        <v>1400</v>
      </c>
      <c r="AP97" s="105">
        <f t="shared" si="66"/>
        <v>280</v>
      </c>
      <c r="AQ97" s="107">
        <v>700</v>
      </c>
      <c r="AR97" s="109"/>
      <c r="AS97" s="109"/>
      <c r="AT97" s="105"/>
      <c r="AU97" s="105"/>
      <c r="AV97" s="105">
        <f t="shared" si="67"/>
        <v>700</v>
      </c>
      <c r="AW97" s="105">
        <f t="shared" si="68"/>
        <v>140</v>
      </c>
      <c r="AX97" s="109">
        <v>700</v>
      </c>
      <c r="AY97" s="109"/>
      <c r="AZ97" s="109"/>
      <c r="BA97" s="110">
        <v>700</v>
      </c>
      <c r="BB97" s="117"/>
      <c r="BC97" s="105">
        <f t="shared" si="69"/>
        <v>1400</v>
      </c>
      <c r="BD97" s="109">
        <f t="shared" si="70"/>
        <v>280</v>
      </c>
      <c r="BE97" s="106">
        <v>700</v>
      </c>
      <c r="BF97" s="105"/>
      <c r="BG97" s="105"/>
      <c r="BH97" s="105"/>
      <c r="BI97" s="105">
        <v>500</v>
      </c>
      <c r="BJ97" s="117"/>
      <c r="BK97" s="105">
        <f t="shared" si="71"/>
        <v>1200</v>
      </c>
      <c r="BL97" s="105">
        <f t="shared" si="72"/>
        <v>240</v>
      </c>
      <c r="BM97" s="105">
        <v>700</v>
      </c>
      <c r="BN97" s="105"/>
      <c r="BO97" s="105"/>
      <c r="BP97" s="105"/>
      <c r="BQ97" s="105"/>
      <c r="BR97" s="105">
        <f t="shared" si="73"/>
        <v>700</v>
      </c>
      <c r="BS97" s="105">
        <f t="shared" si="74"/>
        <v>140</v>
      </c>
      <c r="BT97" s="105">
        <v>700</v>
      </c>
      <c r="BU97" s="105"/>
      <c r="BV97" s="105"/>
      <c r="BW97" s="105">
        <v>700</v>
      </c>
      <c r="BX97" s="111"/>
      <c r="BY97" s="105">
        <f t="shared" si="75"/>
        <v>1400</v>
      </c>
      <c r="BZ97" s="105">
        <f t="shared" si="76"/>
        <v>280</v>
      </c>
      <c r="CA97" s="105">
        <v>700</v>
      </c>
      <c r="CB97" s="105"/>
      <c r="CC97" s="105"/>
      <c r="CD97" s="105"/>
      <c r="CE97" s="105"/>
      <c r="CF97" s="105">
        <f t="shared" si="77"/>
        <v>700</v>
      </c>
      <c r="CG97" s="105">
        <f t="shared" si="78"/>
        <v>140</v>
      </c>
      <c r="CH97" s="105">
        <v>700</v>
      </c>
      <c r="CI97" s="105"/>
      <c r="CJ97" s="105"/>
      <c r="CK97" s="105">
        <v>700</v>
      </c>
      <c r="CL97" s="105"/>
      <c r="CM97" s="117"/>
      <c r="CN97" s="105">
        <f t="shared" si="79"/>
        <v>1400</v>
      </c>
      <c r="CO97" s="105">
        <f t="shared" si="80"/>
        <v>280</v>
      </c>
      <c r="CP97" s="105">
        <f t="shared" si="81"/>
        <v>8400</v>
      </c>
      <c r="CQ97" s="105">
        <f t="shared" si="82"/>
        <v>0</v>
      </c>
      <c r="CR97" s="105">
        <f t="shared" si="83"/>
        <v>4700</v>
      </c>
      <c r="CS97" s="105">
        <f t="shared" si="89"/>
        <v>0</v>
      </c>
      <c r="CT97" s="105">
        <f t="shared" si="90"/>
        <v>13100</v>
      </c>
      <c r="CU97" s="125">
        <f t="shared" si="96"/>
        <v>1091.6666666666667</v>
      </c>
      <c r="CV97" s="106">
        <f t="shared" si="84"/>
        <v>2620</v>
      </c>
      <c r="CW97" s="105">
        <f t="shared" si="85"/>
        <v>10480</v>
      </c>
      <c r="CY97" s="87"/>
    </row>
    <row r="98" spans="1:103" s="88" customFormat="1" ht="18.95" customHeight="1" x14ac:dyDescent="0.25">
      <c r="A98" s="111">
        <v>101</v>
      </c>
      <c r="B98" s="111" t="s">
        <v>367</v>
      </c>
      <c r="C98" s="117" t="s">
        <v>73</v>
      </c>
      <c r="D98" s="110">
        <v>700</v>
      </c>
      <c r="E98" s="110"/>
      <c r="F98" s="110"/>
      <c r="G98" s="110"/>
      <c r="H98" s="105"/>
      <c r="I98" s="110">
        <f t="shared" si="91"/>
        <v>700</v>
      </c>
      <c r="J98" s="106">
        <f t="shared" si="92"/>
        <v>140</v>
      </c>
      <c r="K98" s="110">
        <v>700</v>
      </c>
      <c r="L98" s="110"/>
      <c r="M98" s="110"/>
      <c r="N98" s="110">
        <v>700</v>
      </c>
      <c r="O98" s="110"/>
      <c r="P98" s="106"/>
      <c r="Q98" s="110">
        <f t="shared" si="93"/>
        <v>1400</v>
      </c>
      <c r="R98" s="110">
        <f t="shared" si="86"/>
        <v>280</v>
      </c>
      <c r="S98" s="110">
        <v>700</v>
      </c>
      <c r="T98" s="110"/>
      <c r="U98" s="110"/>
      <c r="V98" s="110"/>
      <c r="W98" s="110"/>
      <c r="X98" s="110">
        <v>200</v>
      </c>
      <c r="Y98" s="110"/>
      <c r="Z98" s="110">
        <f t="shared" si="94"/>
        <v>900</v>
      </c>
      <c r="AA98" s="105">
        <f t="shared" si="87"/>
        <v>180</v>
      </c>
      <c r="AB98" s="110">
        <v>700</v>
      </c>
      <c r="AC98" s="110"/>
      <c r="AD98" s="110"/>
      <c r="AE98" s="110">
        <v>500</v>
      </c>
      <c r="AF98" s="110"/>
      <c r="AG98" s="110"/>
      <c r="AH98" s="105">
        <f t="shared" si="95"/>
        <v>1200</v>
      </c>
      <c r="AI98" s="105">
        <f t="shared" si="88"/>
        <v>240</v>
      </c>
      <c r="AJ98" s="105">
        <v>700</v>
      </c>
      <c r="AK98" s="105"/>
      <c r="AL98" s="105"/>
      <c r="AM98" s="105">
        <v>700</v>
      </c>
      <c r="AN98" s="105"/>
      <c r="AO98" s="110">
        <f t="shared" si="65"/>
        <v>1400</v>
      </c>
      <c r="AP98" s="105">
        <f t="shared" si="66"/>
        <v>280</v>
      </c>
      <c r="AQ98" s="107">
        <v>700</v>
      </c>
      <c r="AR98" s="109"/>
      <c r="AS98" s="109"/>
      <c r="AT98" s="105"/>
      <c r="AU98" s="105"/>
      <c r="AV98" s="105">
        <f t="shared" si="67"/>
        <v>700</v>
      </c>
      <c r="AW98" s="105">
        <f t="shared" si="68"/>
        <v>140</v>
      </c>
      <c r="AX98" s="109">
        <v>700</v>
      </c>
      <c r="AY98" s="109"/>
      <c r="AZ98" s="109"/>
      <c r="BA98" s="110">
        <v>700</v>
      </c>
      <c r="BB98" s="117"/>
      <c r="BC98" s="105">
        <f t="shared" si="69"/>
        <v>1400</v>
      </c>
      <c r="BD98" s="109">
        <f t="shared" si="70"/>
        <v>280</v>
      </c>
      <c r="BE98" s="106">
        <v>700</v>
      </c>
      <c r="BF98" s="105"/>
      <c r="BG98" s="105"/>
      <c r="BH98" s="105"/>
      <c r="BI98" s="105">
        <v>500</v>
      </c>
      <c r="BJ98" s="117"/>
      <c r="BK98" s="105">
        <f t="shared" si="71"/>
        <v>1200</v>
      </c>
      <c r="BL98" s="105">
        <f t="shared" si="72"/>
        <v>240</v>
      </c>
      <c r="BM98" s="105">
        <v>700</v>
      </c>
      <c r="BN98" s="105"/>
      <c r="BO98" s="105"/>
      <c r="BP98" s="105"/>
      <c r="BQ98" s="105"/>
      <c r="BR98" s="105">
        <f t="shared" si="73"/>
        <v>700</v>
      </c>
      <c r="BS98" s="105">
        <f t="shared" si="74"/>
        <v>140</v>
      </c>
      <c r="BT98" s="105">
        <v>700</v>
      </c>
      <c r="BU98" s="105"/>
      <c r="BV98" s="105"/>
      <c r="BW98" s="105">
        <v>700</v>
      </c>
      <c r="BX98" s="111"/>
      <c r="BY98" s="105">
        <f t="shared" si="75"/>
        <v>1400</v>
      </c>
      <c r="BZ98" s="105">
        <f t="shared" si="76"/>
        <v>280</v>
      </c>
      <c r="CA98" s="105">
        <v>700</v>
      </c>
      <c r="CB98" s="105"/>
      <c r="CC98" s="105"/>
      <c r="CD98" s="105"/>
      <c r="CE98" s="105"/>
      <c r="CF98" s="105">
        <f t="shared" si="77"/>
        <v>700</v>
      </c>
      <c r="CG98" s="105">
        <f t="shared" si="78"/>
        <v>140</v>
      </c>
      <c r="CH98" s="105">
        <v>700</v>
      </c>
      <c r="CI98" s="105"/>
      <c r="CJ98" s="105"/>
      <c r="CK98" s="105">
        <v>700</v>
      </c>
      <c r="CL98" s="105"/>
      <c r="CM98" s="117"/>
      <c r="CN98" s="105">
        <f t="shared" si="79"/>
        <v>1400</v>
      </c>
      <c r="CO98" s="105">
        <f t="shared" si="80"/>
        <v>280</v>
      </c>
      <c r="CP98" s="105">
        <f t="shared" si="81"/>
        <v>8400</v>
      </c>
      <c r="CQ98" s="105">
        <f t="shared" si="82"/>
        <v>0</v>
      </c>
      <c r="CR98" s="105">
        <f t="shared" si="83"/>
        <v>4700</v>
      </c>
      <c r="CS98" s="105">
        <f t="shared" si="89"/>
        <v>0</v>
      </c>
      <c r="CT98" s="105">
        <f t="shared" si="90"/>
        <v>13100</v>
      </c>
      <c r="CU98" s="125">
        <f t="shared" si="96"/>
        <v>1091.6666666666667</v>
      </c>
      <c r="CV98" s="106">
        <f t="shared" si="84"/>
        <v>2620</v>
      </c>
      <c r="CW98" s="105">
        <f t="shared" si="85"/>
        <v>10480</v>
      </c>
      <c r="CY98" s="87"/>
    </row>
    <row r="99" spans="1:103" s="88" customFormat="1" ht="18.95" customHeight="1" x14ac:dyDescent="0.25">
      <c r="A99" s="111">
        <v>102</v>
      </c>
      <c r="B99" s="111" t="s">
        <v>366</v>
      </c>
      <c r="C99" s="99" t="s">
        <v>365</v>
      </c>
      <c r="D99" s="110">
        <v>1600</v>
      </c>
      <c r="E99" s="110"/>
      <c r="F99" s="110">
        <v>800</v>
      </c>
      <c r="G99" s="110"/>
      <c r="H99" s="105"/>
      <c r="I99" s="110">
        <f t="shared" si="91"/>
        <v>2400</v>
      </c>
      <c r="J99" s="106">
        <f t="shared" si="92"/>
        <v>480</v>
      </c>
      <c r="K99" s="110">
        <v>1600</v>
      </c>
      <c r="L99" s="110"/>
      <c r="M99" s="110">
        <v>800</v>
      </c>
      <c r="N99" s="110"/>
      <c r="O99" s="110"/>
      <c r="P99" s="106"/>
      <c r="Q99" s="110">
        <f t="shared" si="93"/>
        <v>2400</v>
      </c>
      <c r="R99" s="110">
        <f t="shared" si="86"/>
        <v>480</v>
      </c>
      <c r="S99" s="110">
        <v>1600</v>
      </c>
      <c r="T99" s="110"/>
      <c r="U99" s="110">
        <v>800</v>
      </c>
      <c r="V99" s="110"/>
      <c r="W99" s="110"/>
      <c r="X99" s="110"/>
      <c r="Y99" s="110"/>
      <c r="Z99" s="110">
        <f t="shared" si="94"/>
        <v>2400</v>
      </c>
      <c r="AA99" s="105">
        <f t="shared" si="87"/>
        <v>480</v>
      </c>
      <c r="AB99" s="110">
        <v>1600</v>
      </c>
      <c r="AC99" s="110"/>
      <c r="AD99" s="110">
        <v>800</v>
      </c>
      <c r="AE99" s="110">
        <v>500</v>
      </c>
      <c r="AF99" s="110"/>
      <c r="AG99" s="110"/>
      <c r="AH99" s="105">
        <f t="shared" si="95"/>
        <v>2900</v>
      </c>
      <c r="AI99" s="105">
        <f t="shared" si="88"/>
        <v>580</v>
      </c>
      <c r="AJ99" s="105">
        <v>1600</v>
      </c>
      <c r="AK99" s="105"/>
      <c r="AL99" s="105">
        <v>800</v>
      </c>
      <c r="AM99" s="105"/>
      <c r="AN99" s="105"/>
      <c r="AO99" s="110">
        <f t="shared" si="65"/>
        <v>2400</v>
      </c>
      <c r="AP99" s="105">
        <f t="shared" si="66"/>
        <v>480</v>
      </c>
      <c r="AQ99" s="107">
        <v>1600</v>
      </c>
      <c r="AR99" s="109"/>
      <c r="AS99" s="109">
        <v>800</v>
      </c>
      <c r="AT99" s="105"/>
      <c r="AU99" s="105"/>
      <c r="AV99" s="105">
        <f t="shared" si="67"/>
        <v>2400</v>
      </c>
      <c r="AW99" s="105">
        <f t="shared" si="68"/>
        <v>480</v>
      </c>
      <c r="AX99" s="109">
        <v>1600</v>
      </c>
      <c r="AY99" s="109"/>
      <c r="AZ99" s="109">
        <v>1000</v>
      </c>
      <c r="BA99" s="110"/>
      <c r="BB99" s="117"/>
      <c r="BC99" s="105">
        <f t="shared" si="69"/>
        <v>2600</v>
      </c>
      <c r="BD99" s="109">
        <f t="shared" si="70"/>
        <v>520</v>
      </c>
      <c r="BE99" s="106">
        <v>1600</v>
      </c>
      <c r="BF99" s="105"/>
      <c r="BG99" s="105">
        <v>800</v>
      </c>
      <c r="BH99" s="105"/>
      <c r="BI99" s="105">
        <v>500</v>
      </c>
      <c r="BJ99" s="117"/>
      <c r="BK99" s="105">
        <f t="shared" si="71"/>
        <v>2900</v>
      </c>
      <c r="BL99" s="105">
        <f t="shared" si="72"/>
        <v>580</v>
      </c>
      <c r="BM99" s="105">
        <v>1600</v>
      </c>
      <c r="BN99" s="105"/>
      <c r="BO99" s="105">
        <v>800</v>
      </c>
      <c r="BP99" s="105"/>
      <c r="BQ99" s="105"/>
      <c r="BR99" s="105">
        <f t="shared" si="73"/>
        <v>2400</v>
      </c>
      <c r="BS99" s="105">
        <f t="shared" si="74"/>
        <v>480</v>
      </c>
      <c r="BT99" s="105">
        <v>1600</v>
      </c>
      <c r="BU99" s="105"/>
      <c r="BV99" s="105">
        <v>800</v>
      </c>
      <c r="BW99" s="105"/>
      <c r="BX99" s="105"/>
      <c r="BY99" s="105">
        <f t="shared" si="75"/>
        <v>2400</v>
      </c>
      <c r="BZ99" s="105">
        <f t="shared" si="76"/>
        <v>480</v>
      </c>
      <c r="CA99" s="105">
        <v>1600</v>
      </c>
      <c r="CB99" s="105"/>
      <c r="CC99" s="105">
        <v>800</v>
      </c>
      <c r="CD99" s="105"/>
      <c r="CE99" s="105"/>
      <c r="CF99" s="105">
        <f t="shared" si="77"/>
        <v>2400</v>
      </c>
      <c r="CG99" s="105">
        <f t="shared" si="78"/>
        <v>480</v>
      </c>
      <c r="CH99" s="105">
        <v>1600</v>
      </c>
      <c r="CI99" s="105"/>
      <c r="CJ99" s="105">
        <v>800</v>
      </c>
      <c r="CK99" s="105">
        <v>1600</v>
      </c>
      <c r="CL99" s="105"/>
      <c r="CM99" s="117"/>
      <c r="CN99" s="105">
        <f t="shared" si="79"/>
        <v>4000</v>
      </c>
      <c r="CO99" s="105">
        <f t="shared" si="80"/>
        <v>800</v>
      </c>
      <c r="CP99" s="105">
        <f t="shared" si="81"/>
        <v>19200</v>
      </c>
      <c r="CQ99" s="105">
        <f t="shared" si="82"/>
        <v>9800</v>
      </c>
      <c r="CR99" s="105">
        <f t="shared" si="83"/>
        <v>2600</v>
      </c>
      <c r="CS99" s="105">
        <f t="shared" si="89"/>
        <v>0</v>
      </c>
      <c r="CT99" s="105">
        <f t="shared" si="90"/>
        <v>31600</v>
      </c>
      <c r="CU99" s="125">
        <f t="shared" si="96"/>
        <v>2633.3333333333335</v>
      </c>
      <c r="CV99" s="106">
        <f t="shared" si="84"/>
        <v>6320</v>
      </c>
      <c r="CW99" s="105">
        <f t="shared" si="85"/>
        <v>25280</v>
      </c>
      <c r="CY99" s="87"/>
    </row>
    <row r="100" spans="1:103" s="88" customFormat="1" ht="18.95" customHeight="1" x14ac:dyDescent="0.25">
      <c r="A100" s="111">
        <v>103</v>
      </c>
      <c r="B100" s="111" t="s">
        <v>364</v>
      </c>
      <c r="C100" s="117" t="s">
        <v>8</v>
      </c>
      <c r="D100" s="110">
        <v>1000</v>
      </c>
      <c r="E100" s="110"/>
      <c r="F100" s="110">
        <v>455</v>
      </c>
      <c r="G100" s="110"/>
      <c r="H100" s="105"/>
      <c r="I100" s="110">
        <f t="shared" si="91"/>
        <v>1455</v>
      </c>
      <c r="J100" s="106">
        <f t="shared" si="92"/>
        <v>291</v>
      </c>
      <c r="K100" s="110">
        <v>1000</v>
      </c>
      <c r="L100" s="110"/>
      <c r="M100" s="110">
        <v>455</v>
      </c>
      <c r="N100" s="110"/>
      <c r="O100" s="110"/>
      <c r="P100" s="106"/>
      <c r="Q100" s="110">
        <f t="shared" si="93"/>
        <v>1455</v>
      </c>
      <c r="R100" s="110">
        <f t="shared" si="86"/>
        <v>291</v>
      </c>
      <c r="S100" s="110">
        <v>1028.57</v>
      </c>
      <c r="T100" s="110"/>
      <c r="U100" s="110">
        <v>400</v>
      </c>
      <c r="V100" s="110">
        <v>125</v>
      </c>
      <c r="W100" s="110"/>
      <c r="X100" s="110"/>
      <c r="Y100" s="110"/>
      <c r="Z100" s="110">
        <f t="shared" si="94"/>
        <v>1553.57</v>
      </c>
      <c r="AA100" s="105">
        <f t="shared" si="87"/>
        <v>310.714</v>
      </c>
      <c r="AB100" s="110">
        <v>1000</v>
      </c>
      <c r="AC100" s="110"/>
      <c r="AD100" s="110">
        <v>400</v>
      </c>
      <c r="AE100" s="110">
        <v>500</v>
      </c>
      <c r="AF100" s="110"/>
      <c r="AG100" s="110"/>
      <c r="AH100" s="105">
        <f t="shared" si="95"/>
        <v>1900</v>
      </c>
      <c r="AI100" s="105">
        <f t="shared" si="88"/>
        <v>380</v>
      </c>
      <c r="AJ100" s="105">
        <v>1033.33</v>
      </c>
      <c r="AK100" s="105"/>
      <c r="AL100" s="105">
        <v>500</v>
      </c>
      <c r="AM100" s="105"/>
      <c r="AN100" s="105"/>
      <c r="AO100" s="110">
        <f t="shared" si="65"/>
        <v>1533.33</v>
      </c>
      <c r="AP100" s="105">
        <f t="shared" si="66"/>
        <v>306.666</v>
      </c>
      <c r="AQ100" s="107">
        <v>1000</v>
      </c>
      <c r="AR100" s="109"/>
      <c r="AS100" s="109">
        <v>500</v>
      </c>
      <c r="AT100" s="105"/>
      <c r="AU100" s="105"/>
      <c r="AV100" s="105">
        <f t="shared" si="67"/>
        <v>1500</v>
      </c>
      <c r="AW100" s="105">
        <f t="shared" si="68"/>
        <v>300</v>
      </c>
      <c r="AX100" s="109">
        <v>1000</v>
      </c>
      <c r="AY100" s="109"/>
      <c r="AZ100" s="109">
        <v>600</v>
      </c>
      <c r="BA100" s="110"/>
      <c r="BB100" s="117"/>
      <c r="BC100" s="105">
        <f t="shared" si="69"/>
        <v>1600</v>
      </c>
      <c r="BD100" s="109">
        <f t="shared" si="70"/>
        <v>320</v>
      </c>
      <c r="BE100" s="106">
        <v>1156.52</v>
      </c>
      <c r="BF100" s="105"/>
      <c r="BG100" s="105">
        <v>750</v>
      </c>
      <c r="BH100" s="105"/>
      <c r="BI100" s="105">
        <v>500</v>
      </c>
      <c r="BJ100" s="117"/>
      <c r="BK100" s="105">
        <f t="shared" si="71"/>
        <v>2406.52</v>
      </c>
      <c r="BL100" s="105">
        <f t="shared" si="72"/>
        <v>481.30400000000003</v>
      </c>
      <c r="BM100" s="105">
        <v>1000</v>
      </c>
      <c r="BN100" s="105"/>
      <c r="BO100" s="105">
        <v>500</v>
      </c>
      <c r="BP100" s="105"/>
      <c r="BQ100" s="105"/>
      <c r="BR100" s="105">
        <f t="shared" si="73"/>
        <v>1500</v>
      </c>
      <c r="BS100" s="105">
        <f t="shared" si="74"/>
        <v>300</v>
      </c>
      <c r="BT100" s="105">
        <v>1120</v>
      </c>
      <c r="BU100" s="105"/>
      <c r="BV100" s="105">
        <v>500</v>
      </c>
      <c r="BW100" s="105"/>
      <c r="BX100" s="111"/>
      <c r="BY100" s="105">
        <f t="shared" si="75"/>
        <v>1620</v>
      </c>
      <c r="BZ100" s="105">
        <f t="shared" si="76"/>
        <v>324</v>
      </c>
      <c r="CA100" s="105">
        <v>1000</v>
      </c>
      <c r="CB100" s="105"/>
      <c r="CC100" s="105">
        <v>475</v>
      </c>
      <c r="CD100" s="105"/>
      <c r="CE100" s="105"/>
      <c r="CF100" s="105">
        <f t="shared" si="77"/>
        <v>1475</v>
      </c>
      <c r="CG100" s="105">
        <f t="shared" si="78"/>
        <v>295</v>
      </c>
      <c r="CH100" s="105">
        <v>1164.94</v>
      </c>
      <c r="CI100" s="105"/>
      <c r="CJ100" s="105">
        <v>500</v>
      </c>
      <c r="CK100" s="105">
        <v>1000</v>
      </c>
      <c r="CL100" s="105"/>
      <c r="CM100" s="117"/>
      <c r="CN100" s="105">
        <f t="shared" si="79"/>
        <v>2664.94</v>
      </c>
      <c r="CO100" s="105">
        <f t="shared" si="80"/>
        <v>532.98800000000006</v>
      </c>
      <c r="CP100" s="105">
        <f t="shared" si="81"/>
        <v>12503.36</v>
      </c>
      <c r="CQ100" s="105">
        <f t="shared" si="82"/>
        <v>6035</v>
      </c>
      <c r="CR100" s="105">
        <f t="shared" si="83"/>
        <v>2125</v>
      </c>
      <c r="CS100" s="105">
        <f t="shared" si="89"/>
        <v>0</v>
      </c>
      <c r="CT100" s="105">
        <f t="shared" si="90"/>
        <v>20663.36</v>
      </c>
      <c r="CU100" s="125">
        <f t="shared" si="96"/>
        <v>1721.9466666666667</v>
      </c>
      <c r="CV100" s="106">
        <f t="shared" si="84"/>
        <v>4132.6720000000005</v>
      </c>
      <c r="CW100" s="105">
        <f t="shared" si="85"/>
        <v>16530.688000000002</v>
      </c>
      <c r="CY100" s="87"/>
    </row>
    <row r="101" spans="1:103" s="88" customFormat="1" ht="18.95" customHeight="1" x14ac:dyDescent="0.25">
      <c r="A101" s="111">
        <v>104</v>
      </c>
      <c r="B101" s="111" t="s">
        <v>363</v>
      </c>
      <c r="C101" s="117" t="s">
        <v>8</v>
      </c>
      <c r="D101" s="110">
        <v>833.33</v>
      </c>
      <c r="E101" s="110"/>
      <c r="F101" s="110">
        <v>355</v>
      </c>
      <c r="G101" s="110"/>
      <c r="H101" s="105">
        <v>166.66</v>
      </c>
      <c r="I101" s="110">
        <f t="shared" si="91"/>
        <v>1354.99</v>
      </c>
      <c r="J101" s="106">
        <f t="shared" si="92"/>
        <v>270.99799999999999</v>
      </c>
      <c r="K101" s="110">
        <v>1000</v>
      </c>
      <c r="L101" s="110"/>
      <c r="M101" s="110">
        <v>355</v>
      </c>
      <c r="N101" s="110"/>
      <c r="O101" s="110"/>
      <c r="P101" s="106"/>
      <c r="Q101" s="110">
        <f t="shared" si="93"/>
        <v>1355</v>
      </c>
      <c r="R101" s="110">
        <f t="shared" si="86"/>
        <v>271</v>
      </c>
      <c r="S101" s="110">
        <v>1000</v>
      </c>
      <c r="T101" s="110"/>
      <c r="U101" s="110">
        <v>400</v>
      </c>
      <c r="V101" s="110">
        <v>125</v>
      </c>
      <c r="W101" s="110"/>
      <c r="X101" s="110"/>
      <c r="Y101" s="110"/>
      <c r="Z101" s="110">
        <f t="shared" si="94"/>
        <v>1525</v>
      </c>
      <c r="AA101" s="105">
        <f t="shared" si="87"/>
        <v>305</v>
      </c>
      <c r="AB101" s="110">
        <v>1000</v>
      </c>
      <c r="AC101" s="110"/>
      <c r="AD101" s="110">
        <v>400</v>
      </c>
      <c r="AE101" s="110">
        <v>500</v>
      </c>
      <c r="AF101" s="110"/>
      <c r="AG101" s="110"/>
      <c r="AH101" s="105">
        <f t="shared" si="95"/>
        <v>1900</v>
      </c>
      <c r="AI101" s="105">
        <f t="shared" si="88"/>
        <v>380</v>
      </c>
      <c r="AJ101" s="105">
        <v>1000</v>
      </c>
      <c r="AK101" s="105"/>
      <c r="AL101" s="105">
        <v>500</v>
      </c>
      <c r="AM101" s="105"/>
      <c r="AN101" s="105"/>
      <c r="AO101" s="110">
        <f t="shared" ref="AO101:AO132" si="97">AN101+AM101+AL101+AK101+AJ101</f>
        <v>1500</v>
      </c>
      <c r="AP101" s="105">
        <f t="shared" ref="AP101:AP132" si="98">AO101*20%</f>
        <v>300</v>
      </c>
      <c r="AQ101" s="107">
        <v>1000</v>
      </c>
      <c r="AR101" s="109"/>
      <c r="AS101" s="109">
        <v>500</v>
      </c>
      <c r="AT101" s="105"/>
      <c r="AU101" s="105"/>
      <c r="AV101" s="105">
        <f t="shared" ref="AV101:AV132" si="99">AU101+AT101+AS101+AR101+AQ101</f>
        <v>1500</v>
      </c>
      <c r="AW101" s="105">
        <f t="shared" ref="AW101:AW132" si="100">AV101*20%</f>
        <v>300</v>
      </c>
      <c r="AX101" s="109">
        <v>1000</v>
      </c>
      <c r="AY101" s="109"/>
      <c r="AZ101" s="109">
        <v>600</v>
      </c>
      <c r="BA101" s="110"/>
      <c r="BB101" s="117"/>
      <c r="BC101" s="105">
        <f t="shared" ref="BC101:BC132" si="101">BB101+BA101+AZ101+AY101+AX101</f>
        <v>1600</v>
      </c>
      <c r="BD101" s="109">
        <f t="shared" ref="BD101:BD132" si="102">BC101*20%</f>
        <v>320</v>
      </c>
      <c r="BE101" s="106">
        <v>1000</v>
      </c>
      <c r="BF101" s="105"/>
      <c r="BG101" s="105">
        <v>400</v>
      </c>
      <c r="BH101" s="105"/>
      <c r="BI101" s="105">
        <v>500</v>
      </c>
      <c r="BJ101" s="117"/>
      <c r="BK101" s="105">
        <f t="shared" si="71"/>
        <v>1900</v>
      </c>
      <c r="BL101" s="105">
        <f t="shared" si="72"/>
        <v>380</v>
      </c>
      <c r="BM101" s="105">
        <v>1000</v>
      </c>
      <c r="BN101" s="105"/>
      <c r="BO101" s="105">
        <v>500</v>
      </c>
      <c r="BP101" s="105"/>
      <c r="BQ101" s="105"/>
      <c r="BR101" s="105">
        <f t="shared" si="73"/>
        <v>1500</v>
      </c>
      <c r="BS101" s="105">
        <f t="shared" si="74"/>
        <v>300</v>
      </c>
      <c r="BT101" s="105">
        <v>1000</v>
      </c>
      <c r="BU101" s="105"/>
      <c r="BV101" s="105">
        <v>450</v>
      </c>
      <c r="BW101" s="105"/>
      <c r="BX101" s="111"/>
      <c r="BY101" s="105">
        <f t="shared" si="75"/>
        <v>1450</v>
      </c>
      <c r="BZ101" s="105">
        <f t="shared" si="76"/>
        <v>290</v>
      </c>
      <c r="CA101" s="105">
        <v>1000</v>
      </c>
      <c r="CB101" s="105"/>
      <c r="CC101" s="105">
        <v>475</v>
      </c>
      <c r="CD101" s="105"/>
      <c r="CE101" s="105"/>
      <c r="CF101" s="105">
        <f t="shared" si="77"/>
        <v>1475</v>
      </c>
      <c r="CG101" s="105">
        <f t="shared" si="78"/>
        <v>295</v>
      </c>
      <c r="CH101" s="105">
        <v>1000</v>
      </c>
      <c r="CI101" s="105"/>
      <c r="CJ101" s="105">
        <v>500</v>
      </c>
      <c r="CK101" s="105">
        <v>1000</v>
      </c>
      <c r="CL101" s="105"/>
      <c r="CM101" s="117"/>
      <c r="CN101" s="105">
        <f t="shared" si="79"/>
        <v>2500</v>
      </c>
      <c r="CO101" s="105">
        <f t="shared" si="80"/>
        <v>500</v>
      </c>
      <c r="CP101" s="105">
        <f t="shared" si="81"/>
        <v>11833.33</v>
      </c>
      <c r="CQ101" s="105">
        <f t="shared" si="82"/>
        <v>5435</v>
      </c>
      <c r="CR101" s="105">
        <f t="shared" si="83"/>
        <v>2125</v>
      </c>
      <c r="CS101" s="105">
        <f t="shared" si="89"/>
        <v>166.66</v>
      </c>
      <c r="CT101" s="105">
        <f t="shared" si="90"/>
        <v>19559.990000000002</v>
      </c>
      <c r="CU101" s="125">
        <f t="shared" si="96"/>
        <v>1629.9991666666667</v>
      </c>
      <c r="CV101" s="106">
        <f t="shared" si="84"/>
        <v>3911.998</v>
      </c>
      <c r="CW101" s="105">
        <f t="shared" si="85"/>
        <v>15647.992000000002</v>
      </c>
      <c r="CY101" s="87"/>
    </row>
    <row r="102" spans="1:103" s="88" customFormat="1" ht="18.95" customHeight="1" x14ac:dyDescent="0.25">
      <c r="A102" s="111">
        <v>105</v>
      </c>
      <c r="B102" s="111" t="s">
        <v>362</v>
      </c>
      <c r="C102" s="117" t="s">
        <v>9</v>
      </c>
      <c r="D102" s="110">
        <v>900</v>
      </c>
      <c r="E102" s="110"/>
      <c r="F102" s="110">
        <v>285</v>
      </c>
      <c r="G102" s="110"/>
      <c r="H102" s="105"/>
      <c r="I102" s="110">
        <f t="shared" si="91"/>
        <v>1185</v>
      </c>
      <c r="J102" s="106">
        <f t="shared" si="92"/>
        <v>237</v>
      </c>
      <c r="K102" s="110">
        <v>900</v>
      </c>
      <c r="L102" s="110"/>
      <c r="M102" s="110">
        <v>245</v>
      </c>
      <c r="N102" s="110"/>
      <c r="O102" s="110"/>
      <c r="P102" s="106"/>
      <c r="Q102" s="110">
        <f t="shared" si="93"/>
        <v>1145</v>
      </c>
      <c r="R102" s="110">
        <f t="shared" si="86"/>
        <v>229</v>
      </c>
      <c r="S102" s="110">
        <v>900</v>
      </c>
      <c r="T102" s="110"/>
      <c r="U102" s="110">
        <v>250</v>
      </c>
      <c r="V102" s="110">
        <v>125</v>
      </c>
      <c r="W102" s="110"/>
      <c r="X102" s="110"/>
      <c r="Y102" s="110"/>
      <c r="Z102" s="110">
        <f t="shared" si="94"/>
        <v>1275</v>
      </c>
      <c r="AA102" s="105">
        <f t="shared" si="87"/>
        <v>255</v>
      </c>
      <c r="AB102" s="110">
        <v>900</v>
      </c>
      <c r="AC102" s="110"/>
      <c r="AD102" s="110">
        <v>250</v>
      </c>
      <c r="AE102" s="110">
        <v>500</v>
      </c>
      <c r="AF102" s="110"/>
      <c r="AG102" s="110"/>
      <c r="AH102" s="105">
        <f t="shared" si="95"/>
        <v>1650</v>
      </c>
      <c r="AI102" s="105">
        <f t="shared" si="88"/>
        <v>330</v>
      </c>
      <c r="AJ102" s="105">
        <v>900</v>
      </c>
      <c r="AK102" s="105"/>
      <c r="AL102" s="105">
        <v>250</v>
      </c>
      <c r="AM102" s="105"/>
      <c r="AN102" s="105"/>
      <c r="AO102" s="110">
        <f t="shared" si="97"/>
        <v>1150</v>
      </c>
      <c r="AP102" s="105">
        <f t="shared" si="98"/>
        <v>230</v>
      </c>
      <c r="AQ102" s="107">
        <v>900</v>
      </c>
      <c r="AR102" s="109"/>
      <c r="AS102" s="109">
        <v>250</v>
      </c>
      <c r="AT102" s="105"/>
      <c r="AU102" s="105"/>
      <c r="AV102" s="105">
        <f t="shared" si="99"/>
        <v>1150</v>
      </c>
      <c r="AW102" s="105">
        <f t="shared" si="100"/>
        <v>230</v>
      </c>
      <c r="AX102" s="109">
        <v>900</v>
      </c>
      <c r="AY102" s="109"/>
      <c r="AZ102" s="109">
        <v>350</v>
      </c>
      <c r="BA102" s="110"/>
      <c r="BB102" s="117"/>
      <c r="BC102" s="105">
        <f t="shared" si="101"/>
        <v>1250</v>
      </c>
      <c r="BD102" s="109">
        <f t="shared" si="102"/>
        <v>250</v>
      </c>
      <c r="BE102" s="106">
        <v>900</v>
      </c>
      <c r="BF102" s="105"/>
      <c r="BG102" s="105">
        <v>200</v>
      </c>
      <c r="BH102" s="105"/>
      <c r="BI102" s="105">
        <v>500</v>
      </c>
      <c r="BJ102" s="117"/>
      <c r="BK102" s="105">
        <f t="shared" si="71"/>
        <v>1600</v>
      </c>
      <c r="BL102" s="105">
        <f t="shared" si="72"/>
        <v>320</v>
      </c>
      <c r="BM102" s="105">
        <v>900</v>
      </c>
      <c r="BN102" s="105"/>
      <c r="BO102" s="105">
        <v>250</v>
      </c>
      <c r="BP102" s="105"/>
      <c r="BQ102" s="105"/>
      <c r="BR102" s="105">
        <f t="shared" si="73"/>
        <v>1150</v>
      </c>
      <c r="BS102" s="105">
        <f t="shared" si="74"/>
        <v>230</v>
      </c>
      <c r="BT102" s="105">
        <v>900</v>
      </c>
      <c r="BU102" s="105"/>
      <c r="BV102" s="105">
        <v>250</v>
      </c>
      <c r="BW102" s="105"/>
      <c r="BX102" s="111"/>
      <c r="BY102" s="105">
        <f t="shared" si="75"/>
        <v>1150</v>
      </c>
      <c r="BZ102" s="105">
        <f t="shared" si="76"/>
        <v>230</v>
      </c>
      <c r="CA102" s="105">
        <v>900</v>
      </c>
      <c r="CB102" s="105"/>
      <c r="CC102" s="105">
        <v>300</v>
      </c>
      <c r="CD102" s="105"/>
      <c r="CE102" s="105"/>
      <c r="CF102" s="105">
        <f t="shared" si="77"/>
        <v>1200</v>
      </c>
      <c r="CG102" s="105">
        <f t="shared" si="78"/>
        <v>240</v>
      </c>
      <c r="CH102" s="105">
        <v>900</v>
      </c>
      <c r="CI102" s="105"/>
      <c r="CJ102" s="105">
        <v>200</v>
      </c>
      <c r="CK102" s="105">
        <v>900</v>
      </c>
      <c r="CL102" s="105"/>
      <c r="CM102" s="117"/>
      <c r="CN102" s="105">
        <f t="shared" si="79"/>
        <v>2000</v>
      </c>
      <c r="CO102" s="105">
        <f t="shared" si="80"/>
        <v>400</v>
      </c>
      <c r="CP102" s="105">
        <f t="shared" si="81"/>
        <v>10800</v>
      </c>
      <c r="CQ102" s="105">
        <f t="shared" si="82"/>
        <v>3080</v>
      </c>
      <c r="CR102" s="105">
        <f t="shared" si="83"/>
        <v>2025</v>
      </c>
      <c r="CS102" s="105">
        <f t="shared" si="89"/>
        <v>0</v>
      </c>
      <c r="CT102" s="105">
        <f t="shared" si="90"/>
        <v>15905</v>
      </c>
      <c r="CU102" s="125">
        <f t="shared" si="96"/>
        <v>1325.4166666666667</v>
      </c>
      <c r="CV102" s="106">
        <f t="shared" si="84"/>
        <v>3181</v>
      </c>
      <c r="CW102" s="105">
        <f t="shared" si="85"/>
        <v>12724</v>
      </c>
      <c r="CY102" s="87"/>
    </row>
    <row r="103" spans="1:103" s="88" customFormat="1" ht="18.95" customHeight="1" x14ac:dyDescent="0.25">
      <c r="A103" s="111">
        <v>107</v>
      </c>
      <c r="B103" s="117" t="s">
        <v>361</v>
      </c>
      <c r="C103" s="117" t="s">
        <v>10</v>
      </c>
      <c r="D103" s="110">
        <v>900</v>
      </c>
      <c r="E103" s="110"/>
      <c r="F103" s="110">
        <v>205</v>
      </c>
      <c r="G103" s="110"/>
      <c r="H103" s="105"/>
      <c r="I103" s="110">
        <f t="shared" si="91"/>
        <v>1105</v>
      </c>
      <c r="J103" s="106">
        <f t="shared" si="92"/>
        <v>221</v>
      </c>
      <c r="K103" s="110">
        <v>900</v>
      </c>
      <c r="L103" s="110"/>
      <c r="M103" s="110">
        <v>245</v>
      </c>
      <c r="N103" s="110"/>
      <c r="O103" s="110"/>
      <c r="P103" s="106"/>
      <c r="Q103" s="110">
        <f t="shared" si="93"/>
        <v>1145</v>
      </c>
      <c r="R103" s="110">
        <f t="shared" si="86"/>
        <v>229</v>
      </c>
      <c r="S103" s="110">
        <v>728.58</v>
      </c>
      <c r="T103" s="110"/>
      <c r="U103" s="110">
        <v>250</v>
      </c>
      <c r="V103" s="110">
        <v>125</v>
      </c>
      <c r="W103" s="110"/>
      <c r="X103" s="110"/>
      <c r="Y103" s="110">
        <v>171.42</v>
      </c>
      <c r="Z103" s="110">
        <f t="shared" si="94"/>
        <v>1275</v>
      </c>
      <c r="AA103" s="105">
        <f t="shared" si="87"/>
        <v>255</v>
      </c>
      <c r="AB103" s="110">
        <v>900</v>
      </c>
      <c r="AC103" s="110"/>
      <c r="AD103" s="110">
        <v>300</v>
      </c>
      <c r="AE103" s="110">
        <v>500</v>
      </c>
      <c r="AF103" s="110"/>
      <c r="AG103" s="110"/>
      <c r="AH103" s="105">
        <f t="shared" si="95"/>
        <v>1700</v>
      </c>
      <c r="AI103" s="105">
        <f t="shared" si="88"/>
        <v>340</v>
      </c>
      <c r="AJ103" s="105">
        <v>900</v>
      </c>
      <c r="AK103" s="105"/>
      <c r="AL103" s="105">
        <v>250</v>
      </c>
      <c r="AM103" s="105"/>
      <c r="AN103" s="105"/>
      <c r="AO103" s="110">
        <f t="shared" si="97"/>
        <v>1150</v>
      </c>
      <c r="AP103" s="105">
        <f t="shared" si="98"/>
        <v>230</v>
      </c>
      <c r="AQ103" s="107">
        <v>900</v>
      </c>
      <c r="AR103" s="109"/>
      <c r="AS103" s="109">
        <v>250</v>
      </c>
      <c r="AT103" s="105"/>
      <c r="AU103" s="105"/>
      <c r="AV103" s="105">
        <f t="shared" si="99"/>
        <v>1150</v>
      </c>
      <c r="AW103" s="105">
        <f t="shared" si="100"/>
        <v>230</v>
      </c>
      <c r="AX103" s="109">
        <v>900</v>
      </c>
      <c r="AY103" s="109"/>
      <c r="AZ103" s="109">
        <v>450</v>
      </c>
      <c r="BA103" s="110"/>
      <c r="BB103" s="117"/>
      <c r="BC103" s="105">
        <f t="shared" si="101"/>
        <v>1350</v>
      </c>
      <c r="BD103" s="109">
        <f t="shared" si="102"/>
        <v>270</v>
      </c>
      <c r="BE103" s="106">
        <f>626.09+273.91</f>
        <v>900</v>
      </c>
      <c r="BF103" s="105"/>
      <c r="BG103" s="105">
        <v>150</v>
      </c>
      <c r="BH103" s="105"/>
      <c r="BI103" s="105">
        <v>500</v>
      </c>
      <c r="BJ103" s="117"/>
      <c r="BK103" s="105">
        <f t="shared" si="71"/>
        <v>1550</v>
      </c>
      <c r="BL103" s="105">
        <f t="shared" si="72"/>
        <v>310</v>
      </c>
      <c r="BM103" s="105">
        <v>900</v>
      </c>
      <c r="BN103" s="105"/>
      <c r="BO103" s="105">
        <v>250</v>
      </c>
      <c r="BP103" s="105"/>
      <c r="BQ103" s="105"/>
      <c r="BR103" s="105">
        <f t="shared" si="73"/>
        <v>1150</v>
      </c>
      <c r="BS103" s="105">
        <f t="shared" si="74"/>
        <v>230</v>
      </c>
      <c r="BT103" s="105">
        <v>900</v>
      </c>
      <c r="BU103" s="105"/>
      <c r="BV103" s="105">
        <v>300</v>
      </c>
      <c r="BW103" s="105"/>
      <c r="BX103" s="111"/>
      <c r="BY103" s="105">
        <f t="shared" si="75"/>
        <v>1200</v>
      </c>
      <c r="BZ103" s="105">
        <f t="shared" si="76"/>
        <v>240</v>
      </c>
      <c r="CA103" s="105">
        <v>900</v>
      </c>
      <c r="CB103" s="105"/>
      <c r="CC103" s="105">
        <v>250</v>
      </c>
      <c r="CD103" s="105"/>
      <c r="CE103" s="105"/>
      <c r="CF103" s="105">
        <f t="shared" si="77"/>
        <v>1150</v>
      </c>
      <c r="CG103" s="105">
        <f t="shared" si="78"/>
        <v>230</v>
      </c>
      <c r="CH103" s="105">
        <v>900</v>
      </c>
      <c r="CI103" s="105"/>
      <c r="CJ103" s="105">
        <v>300</v>
      </c>
      <c r="CK103" s="105">
        <v>900</v>
      </c>
      <c r="CL103" s="105"/>
      <c r="CM103" s="117"/>
      <c r="CN103" s="105">
        <f t="shared" si="79"/>
        <v>2100</v>
      </c>
      <c r="CO103" s="105">
        <f t="shared" si="80"/>
        <v>420</v>
      </c>
      <c r="CP103" s="105">
        <f t="shared" si="81"/>
        <v>10628.58</v>
      </c>
      <c r="CQ103" s="105">
        <f t="shared" si="82"/>
        <v>3200</v>
      </c>
      <c r="CR103" s="105">
        <f t="shared" si="83"/>
        <v>2025</v>
      </c>
      <c r="CS103" s="105">
        <f t="shared" si="89"/>
        <v>171.42</v>
      </c>
      <c r="CT103" s="105">
        <f t="shared" si="90"/>
        <v>16025</v>
      </c>
      <c r="CU103" s="125">
        <f t="shared" si="96"/>
        <v>1335.4166666666667</v>
      </c>
      <c r="CV103" s="106">
        <f t="shared" si="84"/>
        <v>3205</v>
      </c>
      <c r="CW103" s="105">
        <f t="shared" si="85"/>
        <v>12820</v>
      </c>
      <c r="CY103" s="87"/>
    </row>
    <row r="104" spans="1:103" s="88" customFormat="1" ht="25.5" customHeight="1" x14ac:dyDescent="0.25">
      <c r="A104" s="111">
        <v>108</v>
      </c>
      <c r="B104" s="99" t="s">
        <v>360</v>
      </c>
      <c r="C104" s="122" t="s">
        <v>359</v>
      </c>
      <c r="D104" s="110">
        <v>2150</v>
      </c>
      <c r="E104" s="110"/>
      <c r="F104" s="110">
        <v>2150</v>
      </c>
      <c r="G104" s="110"/>
      <c r="H104" s="105"/>
      <c r="I104" s="110">
        <f t="shared" si="91"/>
        <v>4300</v>
      </c>
      <c r="J104" s="106">
        <f t="shared" si="92"/>
        <v>860</v>
      </c>
      <c r="K104" s="110">
        <v>2150</v>
      </c>
      <c r="L104" s="110"/>
      <c r="M104" s="110">
        <v>2150</v>
      </c>
      <c r="N104" s="110"/>
      <c r="O104" s="110"/>
      <c r="P104" s="106"/>
      <c r="Q104" s="110">
        <f t="shared" si="93"/>
        <v>4300</v>
      </c>
      <c r="R104" s="110">
        <f t="shared" si="86"/>
        <v>860</v>
      </c>
      <c r="S104" s="110">
        <v>2150</v>
      </c>
      <c r="T104" s="110"/>
      <c r="U104" s="110">
        <v>2150</v>
      </c>
      <c r="V104" s="110"/>
      <c r="W104" s="110"/>
      <c r="X104" s="110"/>
      <c r="Y104" s="110"/>
      <c r="Z104" s="110">
        <f t="shared" si="94"/>
        <v>4300</v>
      </c>
      <c r="AA104" s="105">
        <f t="shared" si="87"/>
        <v>860</v>
      </c>
      <c r="AB104" s="110">
        <v>2150</v>
      </c>
      <c r="AC104" s="110"/>
      <c r="AD104" s="110">
        <v>2150</v>
      </c>
      <c r="AE104" s="110">
        <v>500</v>
      </c>
      <c r="AF104" s="110"/>
      <c r="AG104" s="110"/>
      <c r="AH104" s="105">
        <f t="shared" si="95"/>
        <v>4800</v>
      </c>
      <c r="AI104" s="105">
        <f t="shared" si="88"/>
        <v>960</v>
      </c>
      <c r="AJ104" s="105">
        <v>2150</v>
      </c>
      <c r="AK104" s="105"/>
      <c r="AL104" s="105">
        <v>2150</v>
      </c>
      <c r="AM104" s="105"/>
      <c r="AN104" s="105"/>
      <c r="AO104" s="110">
        <f t="shared" si="97"/>
        <v>4300</v>
      </c>
      <c r="AP104" s="105">
        <f t="shared" si="98"/>
        <v>860</v>
      </c>
      <c r="AQ104" s="107">
        <v>2150</v>
      </c>
      <c r="AR104" s="109"/>
      <c r="AS104" s="109">
        <v>2150</v>
      </c>
      <c r="AT104" s="105"/>
      <c r="AU104" s="105"/>
      <c r="AV104" s="105">
        <f t="shared" si="99"/>
        <v>4300</v>
      </c>
      <c r="AW104" s="105">
        <f t="shared" si="100"/>
        <v>860</v>
      </c>
      <c r="AX104" s="109">
        <v>2150</v>
      </c>
      <c r="AY104" s="109"/>
      <c r="AZ104" s="109">
        <v>2150</v>
      </c>
      <c r="BA104" s="110"/>
      <c r="BB104" s="117"/>
      <c r="BC104" s="105">
        <f t="shared" si="101"/>
        <v>4300</v>
      </c>
      <c r="BD104" s="109">
        <f t="shared" si="102"/>
        <v>860</v>
      </c>
      <c r="BE104" s="106">
        <v>2150</v>
      </c>
      <c r="BF104" s="105"/>
      <c r="BG104" s="105">
        <v>2150</v>
      </c>
      <c r="BH104" s="105"/>
      <c r="BI104" s="105">
        <v>500</v>
      </c>
      <c r="BJ104" s="117"/>
      <c r="BK104" s="105">
        <f t="shared" si="71"/>
        <v>4800</v>
      </c>
      <c r="BL104" s="105">
        <f t="shared" si="72"/>
        <v>960</v>
      </c>
      <c r="BM104" s="105">
        <v>2150</v>
      </c>
      <c r="BN104" s="105"/>
      <c r="BO104" s="105">
        <v>2150</v>
      </c>
      <c r="BP104" s="105"/>
      <c r="BQ104" s="105"/>
      <c r="BR104" s="105">
        <f t="shared" si="73"/>
        <v>4300</v>
      </c>
      <c r="BS104" s="105">
        <f t="shared" si="74"/>
        <v>860</v>
      </c>
      <c r="BT104" s="105">
        <v>2150</v>
      </c>
      <c r="BU104" s="105"/>
      <c r="BV104" s="105">
        <v>2150</v>
      </c>
      <c r="BW104" s="105"/>
      <c r="BX104" s="111"/>
      <c r="BY104" s="105">
        <f t="shared" si="75"/>
        <v>4300</v>
      </c>
      <c r="BZ104" s="105">
        <f t="shared" si="76"/>
        <v>860</v>
      </c>
      <c r="CA104" s="105">
        <v>2150</v>
      </c>
      <c r="CB104" s="105"/>
      <c r="CC104" s="105">
        <v>2150</v>
      </c>
      <c r="CD104" s="105"/>
      <c r="CE104" s="105"/>
      <c r="CF104" s="105">
        <f t="shared" si="77"/>
        <v>4300</v>
      </c>
      <c r="CG104" s="105">
        <f t="shared" si="78"/>
        <v>860</v>
      </c>
      <c r="CH104" s="105">
        <v>2150</v>
      </c>
      <c r="CI104" s="105"/>
      <c r="CJ104" s="105">
        <v>2150</v>
      </c>
      <c r="CK104" s="105">
        <v>2150</v>
      </c>
      <c r="CL104" s="105"/>
      <c r="CM104" s="117"/>
      <c r="CN104" s="105">
        <f t="shared" si="79"/>
        <v>6450</v>
      </c>
      <c r="CO104" s="105">
        <f t="shared" si="80"/>
        <v>1290</v>
      </c>
      <c r="CP104" s="105">
        <f t="shared" si="81"/>
        <v>25800</v>
      </c>
      <c r="CQ104" s="105">
        <f t="shared" si="82"/>
        <v>25800</v>
      </c>
      <c r="CR104" s="105">
        <f t="shared" si="83"/>
        <v>3150</v>
      </c>
      <c r="CS104" s="105">
        <f t="shared" si="89"/>
        <v>0</v>
      </c>
      <c r="CT104" s="105">
        <f t="shared" si="90"/>
        <v>54750</v>
      </c>
      <c r="CU104" s="125">
        <f t="shared" si="96"/>
        <v>4562.5</v>
      </c>
      <c r="CV104" s="106">
        <f t="shared" si="84"/>
        <v>10950</v>
      </c>
      <c r="CW104" s="105">
        <f t="shared" si="85"/>
        <v>43800</v>
      </c>
      <c r="CY104" s="87">
        <v>4300</v>
      </c>
    </row>
    <row r="105" spans="1:103" s="88" customFormat="1" ht="22.5" customHeight="1" x14ac:dyDescent="0.25">
      <c r="A105" s="111">
        <v>109</v>
      </c>
      <c r="B105" s="111" t="s">
        <v>358</v>
      </c>
      <c r="C105" s="99" t="s">
        <v>7</v>
      </c>
      <c r="D105" s="110">
        <v>1600</v>
      </c>
      <c r="E105" s="110"/>
      <c r="F105" s="110">
        <v>1000</v>
      </c>
      <c r="G105" s="110"/>
      <c r="H105" s="105"/>
      <c r="I105" s="110">
        <f t="shared" si="91"/>
        <v>2600</v>
      </c>
      <c r="J105" s="106">
        <f t="shared" si="92"/>
        <v>520</v>
      </c>
      <c r="K105" s="110">
        <v>1678.57</v>
      </c>
      <c r="L105" s="110"/>
      <c r="M105" s="110">
        <v>1000</v>
      </c>
      <c r="N105" s="110"/>
      <c r="O105" s="110"/>
      <c r="P105" s="106"/>
      <c r="Q105" s="110">
        <f t="shared" si="93"/>
        <v>2678.5699999999997</v>
      </c>
      <c r="R105" s="110">
        <f t="shared" si="86"/>
        <v>535.71399999999994</v>
      </c>
      <c r="S105" s="110">
        <v>1626.19</v>
      </c>
      <c r="T105" s="110"/>
      <c r="U105" s="110">
        <v>1000</v>
      </c>
      <c r="V105" s="110">
        <v>125</v>
      </c>
      <c r="W105" s="110"/>
      <c r="X105" s="110"/>
      <c r="Y105" s="110"/>
      <c r="Z105" s="110">
        <f t="shared" si="94"/>
        <v>2751.19</v>
      </c>
      <c r="AA105" s="105">
        <f t="shared" si="87"/>
        <v>550.23800000000006</v>
      </c>
      <c r="AB105" s="110">
        <v>1367.62</v>
      </c>
      <c r="AC105" s="110"/>
      <c r="AD105" s="110">
        <v>1000</v>
      </c>
      <c r="AE105" s="110">
        <v>500</v>
      </c>
      <c r="AF105" s="110"/>
      <c r="AG105" s="110">
        <v>232.38</v>
      </c>
      <c r="AH105" s="105">
        <f t="shared" si="95"/>
        <v>3100</v>
      </c>
      <c r="AI105" s="105">
        <f t="shared" si="88"/>
        <v>620</v>
      </c>
      <c r="AJ105" s="105">
        <v>1600</v>
      </c>
      <c r="AK105" s="105"/>
      <c r="AL105" s="105">
        <v>1000</v>
      </c>
      <c r="AM105" s="105"/>
      <c r="AN105" s="105"/>
      <c r="AO105" s="110">
        <f t="shared" si="97"/>
        <v>2600</v>
      </c>
      <c r="AP105" s="105">
        <f t="shared" si="98"/>
        <v>520</v>
      </c>
      <c r="AQ105" s="107">
        <v>1650</v>
      </c>
      <c r="AR105" s="109"/>
      <c r="AS105" s="109">
        <v>1000</v>
      </c>
      <c r="AT105" s="105"/>
      <c r="AU105" s="105"/>
      <c r="AV105" s="105">
        <f t="shared" si="99"/>
        <v>2650</v>
      </c>
      <c r="AW105" s="105">
        <f t="shared" si="100"/>
        <v>530</v>
      </c>
      <c r="AX105" s="109">
        <v>1600</v>
      </c>
      <c r="AY105" s="109"/>
      <c r="AZ105" s="109">
        <v>1000</v>
      </c>
      <c r="BA105" s="110"/>
      <c r="BB105" s="117"/>
      <c r="BC105" s="105">
        <f t="shared" si="101"/>
        <v>2600</v>
      </c>
      <c r="BD105" s="109">
        <f t="shared" si="102"/>
        <v>520</v>
      </c>
      <c r="BE105" s="106">
        <v>1647.83</v>
      </c>
      <c r="BF105" s="105"/>
      <c r="BG105" s="105">
        <v>1000</v>
      </c>
      <c r="BH105" s="105"/>
      <c r="BI105" s="105">
        <v>500</v>
      </c>
      <c r="BJ105" s="117"/>
      <c r="BK105" s="105">
        <f t="shared" si="71"/>
        <v>3147.83</v>
      </c>
      <c r="BL105" s="105">
        <f t="shared" si="72"/>
        <v>629.56600000000003</v>
      </c>
      <c r="BM105" s="105">
        <v>1600</v>
      </c>
      <c r="BN105" s="105"/>
      <c r="BO105" s="105">
        <v>1000</v>
      </c>
      <c r="BP105" s="105"/>
      <c r="BQ105" s="105"/>
      <c r="BR105" s="105">
        <f t="shared" si="73"/>
        <v>2600</v>
      </c>
      <c r="BS105" s="105">
        <f t="shared" si="74"/>
        <v>520</v>
      </c>
      <c r="BT105" s="105">
        <v>1120</v>
      </c>
      <c r="BU105" s="105"/>
      <c r="BV105" s="105">
        <v>1000</v>
      </c>
      <c r="BW105" s="105"/>
      <c r="BX105" s="111"/>
      <c r="BY105" s="105">
        <f t="shared" si="75"/>
        <v>2120</v>
      </c>
      <c r="BZ105" s="105">
        <f t="shared" si="76"/>
        <v>424</v>
      </c>
      <c r="CA105" s="105">
        <f>1600+80</f>
        <v>1680</v>
      </c>
      <c r="CB105" s="105"/>
      <c r="CC105" s="105">
        <v>1000</v>
      </c>
      <c r="CD105" s="105"/>
      <c r="CE105" s="105">
        <v>400</v>
      </c>
      <c r="CF105" s="105">
        <f t="shared" si="77"/>
        <v>3080</v>
      </c>
      <c r="CG105" s="105">
        <f t="shared" si="78"/>
        <v>616</v>
      </c>
      <c r="CH105" s="105">
        <v>1600</v>
      </c>
      <c r="CI105" s="105"/>
      <c r="CJ105" s="105">
        <v>1000</v>
      </c>
      <c r="CK105" s="105">
        <v>1600</v>
      </c>
      <c r="CL105" s="105"/>
      <c r="CM105" s="117"/>
      <c r="CN105" s="105">
        <f t="shared" si="79"/>
        <v>4200</v>
      </c>
      <c r="CO105" s="105">
        <f t="shared" si="80"/>
        <v>840</v>
      </c>
      <c r="CP105" s="105">
        <f t="shared" si="81"/>
        <v>18770.210000000003</v>
      </c>
      <c r="CQ105" s="105">
        <f t="shared" si="82"/>
        <v>12000</v>
      </c>
      <c r="CR105" s="105">
        <f t="shared" si="83"/>
        <v>2725</v>
      </c>
      <c r="CS105" s="105">
        <f t="shared" si="89"/>
        <v>632.38</v>
      </c>
      <c r="CT105" s="105">
        <f t="shared" si="90"/>
        <v>34127.589999999997</v>
      </c>
      <c r="CU105" s="125">
        <f t="shared" si="96"/>
        <v>2843.9658333333332</v>
      </c>
      <c r="CV105" s="106">
        <f t="shared" si="84"/>
        <v>6825.518</v>
      </c>
      <c r="CW105" s="105">
        <f t="shared" si="85"/>
        <v>27302.071999999996</v>
      </c>
      <c r="CY105" s="87">
        <v>2609.1666666666665</v>
      </c>
    </row>
    <row r="106" spans="1:103" s="88" customFormat="1" ht="25.5" customHeight="1" x14ac:dyDescent="0.25">
      <c r="A106" s="111">
        <v>110</v>
      </c>
      <c r="B106" s="111" t="s">
        <v>357</v>
      </c>
      <c r="C106" s="117" t="s">
        <v>8</v>
      </c>
      <c r="D106" s="110">
        <v>1000</v>
      </c>
      <c r="E106" s="110"/>
      <c r="F106" s="110">
        <v>800</v>
      </c>
      <c r="G106" s="110"/>
      <c r="H106" s="105"/>
      <c r="I106" s="110">
        <f t="shared" si="91"/>
        <v>1800</v>
      </c>
      <c r="J106" s="106">
        <f t="shared" si="92"/>
        <v>360</v>
      </c>
      <c r="K106" s="110">
        <v>1000</v>
      </c>
      <c r="L106" s="110"/>
      <c r="M106" s="110">
        <v>800</v>
      </c>
      <c r="N106" s="110"/>
      <c r="O106" s="110"/>
      <c r="P106" s="106"/>
      <c r="Q106" s="110">
        <f t="shared" si="93"/>
        <v>1800</v>
      </c>
      <c r="R106" s="110">
        <f t="shared" si="86"/>
        <v>360</v>
      </c>
      <c r="S106" s="110">
        <v>1028.57</v>
      </c>
      <c r="T106" s="110"/>
      <c r="U106" s="110">
        <v>800</v>
      </c>
      <c r="V106" s="110">
        <v>125</v>
      </c>
      <c r="W106" s="110"/>
      <c r="X106" s="110"/>
      <c r="Y106" s="110"/>
      <c r="Z106" s="110">
        <f t="shared" si="94"/>
        <v>1953.57</v>
      </c>
      <c r="AA106" s="105">
        <f t="shared" si="87"/>
        <v>390.714</v>
      </c>
      <c r="AB106" s="110">
        <v>1000</v>
      </c>
      <c r="AC106" s="110"/>
      <c r="AD106" s="110">
        <v>800</v>
      </c>
      <c r="AE106" s="110">
        <v>500</v>
      </c>
      <c r="AF106" s="110"/>
      <c r="AG106" s="110"/>
      <c r="AH106" s="105">
        <f t="shared" si="95"/>
        <v>2300</v>
      </c>
      <c r="AI106" s="105">
        <f t="shared" si="88"/>
        <v>460</v>
      </c>
      <c r="AJ106" s="105">
        <v>1066.67</v>
      </c>
      <c r="AK106" s="105"/>
      <c r="AL106" s="105">
        <v>800</v>
      </c>
      <c r="AM106" s="105"/>
      <c r="AN106" s="105"/>
      <c r="AO106" s="110">
        <f t="shared" si="97"/>
        <v>1866.67</v>
      </c>
      <c r="AP106" s="105">
        <f t="shared" si="98"/>
        <v>373.33400000000006</v>
      </c>
      <c r="AQ106" s="107">
        <v>1109.0899999999999</v>
      </c>
      <c r="AR106" s="109"/>
      <c r="AS106" s="109">
        <v>800</v>
      </c>
      <c r="AT106" s="105"/>
      <c r="AU106" s="105"/>
      <c r="AV106" s="105">
        <f t="shared" si="99"/>
        <v>1909.09</v>
      </c>
      <c r="AW106" s="105">
        <f t="shared" si="100"/>
        <v>381.81799999999998</v>
      </c>
      <c r="AX106" s="109">
        <v>1000</v>
      </c>
      <c r="AY106" s="109"/>
      <c r="AZ106" s="109">
        <v>800</v>
      </c>
      <c r="BA106" s="110"/>
      <c r="BB106" s="117"/>
      <c r="BC106" s="105">
        <f t="shared" si="101"/>
        <v>1800</v>
      </c>
      <c r="BD106" s="109">
        <f t="shared" si="102"/>
        <v>360</v>
      </c>
      <c r="BE106" s="106">
        <v>1130.43</v>
      </c>
      <c r="BF106" s="105"/>
      <c r="BG106" s="105">
        <v>800</v>
      </c>
      <c r="BH106" s="105"/>
      <c r="BI106" s="105">
        <v>500</v>
      </c>
      <c r="BJ106" s="117"/>
      <c r="BK106" s="105">
        <f t="shared" si="71"/>
        <v>2430.4300000000003</v>
      </c>
      <c r="BL106" s="105">
        <f t="shared" si="72"/>
        <v>486.08600000000007</v>
      </c>
      <c r="BM106" s="105">
        <v>1218.18</v>
      </c>
      <c r="BN106" s="105"/>
      <c r="BO106" s="105">
        <v>1000</v>
      </c>
      <c r="BP106" s="105"/>
      <c r="BQ106" s="105"/>
      <c r="BR106" s="105">
        <f t="shared" si="73"/>
        <v>2218.1800000000003</v>
      </c>
      <c r="BS106" s="105">
        <f t="shared" si="74"/>
        <v>443.63600000000008</v>
      </c>
      <c r="BT106" s="105">
        <v>1000</v>
      </c>
      <c r="BU106" s="105"/>
      <c r="BV106" s="105">
        <v>1000</v>
      </c>
      <c r="BW106" s="105"/>
      <c r="BX106" s="111"/>
      <c r="BY106" s="105">
        <f t="shared" si="75"/>
        <v>2000</v>
      </c>
      <c r="BZ106" s="105">
        <f t="shared" si="76"/>
        <v>400</v>
      </c>
      <c r="CA106" s="105">
        <f>1142.86+90</f>
        <v>1232.8599999999999</v>
      </c>
      <c r="CB106" s="105"/>
      <c r="CC106" s="105">
        <v>1000</v>
      </c>
      <c r="CD106" s="105"/>
      <c r="CE106" s="105"/>
      <c r="CF106" s="105">
        <f t="shared" si="77"/>
        <v>2232.8599999999997</v>
      </c>
      <c r="CG106" s="105">
        <f t="shared" si="78"/>
        <v>446.57199999999995</v>
      </c>
      <c r="CH106" s="105">
        <v>1000</v>
      </c>
      <c r="CI106" s="105"/>
      <c r="CJ106" s="105">
        <v>1000</v>
      </c>
      <c r="CK106" s="105">
        <v>1000</v>
      </c>
      <c r="CL106" s="105"/>
      <c r="CM106" s="117"/>
      <c r="CN106" s="105">
        <f t="shared" si="79"/>
        <v>3000</v>
      </c>
      <c r="CO106" s="105">
        <f t="shared" si="80"/>
        <v>600</v>
      </c>
      <c r="CP106" s="105">
        <f t="shared" si="81"/>
        <v>12785.8</v>
      </c>
      <c r="CQ106" s="105">
        <f t="shared" si="82"/>
        <v>10400</v>
      </c>
      <c r="CR106" s="105">
        <f t="shared" si="83"/>
        <v>2125</v>
      </c>
      <c r="CS106" s="105">
        <f t="shared" si="89"/>
        <v>0</v>
      </c>
      <c r="CT106" s="105">
        <f t="shared" si="90"/>
        <v>25310.800000000003</v>
      </c>
      <c r="CU106" s="125">
        <f t="shared" si="96"/>
        <v>2109.2333333333336</v>
      </c>
      <c r="CV106" s="106">
        <f t="shared" si="84"/>
        <v>5062.16</v>
      </c>
      <c r="CW106" s="105">
        <f t="shared" si="85"/>
        <v>20248.640000000003</v>
      </c>
      <c r="CY106" s="87">
        <v>2009.5233333333333</v>
      </c>
    </row>
    <row r="107" spans="1:103" s="88" customFormat="1" ht="25.5" customHeight="1" x14ac:dyDescent="0.25">
      <c r="A107" s="111">
        <v>112</v>
      </c>
      <c r="B107" s="111" t="s">
        <v>356</v>
      </c>
      <c r="C107" s="117" t="s">
        <v>8</v>
      </c>
      <c r="D107" s="110">
        <v>1000</v>
      </c>
      <c r="E107" s="110"/>
      <c r="F107" s="110">
        <v>700</v>
      </c>
      <c r="G107" s="110"/>
      <c r="H107" s="105"/>
      <c r="I107" s="110">
        <f t="shared" si="91"/>
        <v>1700</v>
      </c>
      <c r="J107" s="106">
        <f t="shared" si="92"/>
        <v>340</v>
      </c>
      <c r="K107" s="110">
        <v>1000</v>
      </c>
      <c r="L107" s="110"/>
      <c r="M107" s="110">
        <v>700</v>
      </c>
      <c r="N107" s="110"/>
      <c r="O107" s="110"/>
      <c r="P107" s="106"/>
      <c r="Q107" s="110">
        <f t="shared" si="93"/>
        <v>1700</v>
      </c>
      <c r="R107" s="110">
        <f t="shared" si="86"/>
        <v>340</v>
      </c>
      <c r="S107" s="110">
        <v>1000</v>
      </c>
      <c r="T107" s="110"/>
      <c r="U107" s="110">
        <v>700</v>
      </c>
      <c r="V107" s="110">
        <v>125</v>
      </c>
      <c r="W107" s="110"/>
      <c r="X107" s="110"/>
      <c r="Y107" s="110"/>
      <c r="Z107" s="110">
        <f t="shared" si="94"/>
        <v>1825</v>
      </c>
      <c r="AA107" s="105">
        <f t="shared" si="87"/>
        <v>365</v>
      </c>
      <c r="AB107" s="110">
        <v>1000</v>
      </c>
      <c r="AC107" s="110"/>
      <c r="AD107" s="110">
        <v>700</v>
      </c>
      <c r="AE107" s="110">
        <v>500</v>
      </c>
      <c r="AF107" s="110"/>
      <c r="AG107" s="110"/>
      <c r="AH107" s="105">
        <f t="shared" si="95"/>
        <v>2200</v>
      </c>
      <c r="AI107" s="105">
        <f t="shared" si="88"/>
        <v>440</v>
      </c>
      <c r="AJ107" s="105">
        <v>1000</v>
      </c>
      <c r="AK107" s="105"/>
      <c r="AL107" s="105">
        <v>700</v>
      </c>
      <c r="AM107" s="105"/>
      <c r="AN107" s="105"/>
      <c r="AO107" s="110">
        <f t="shared" si="97"/>
        <v>1700</v>
      </c>
      <c r="AP107" s="105">
        <f t="shared" si="98"/>
        <v>340</v>
      </c>
      <c r="AQ107" s="107">
        <v>1000</v>
      </c>
      <c r="AR107" s="109"/>
      <c r="AS107" s="109">
        <v>700</v>
      </c>
      <c r="AT107" s="105"/>
      <c r="AU107" s="105"/>
      <c r="AV107" s="105">
        <f t="shared" si="99"/>
        <v>1700</v>
      </c>
      <c r="AW107" s="105">
        <f t="shared" si="100"/>
        <v>340</v>
      </c>
      <c r="AX107" s="109">
        <v>1000</v>
      </c>
      <c r="AY107" s="109"/>
      <c r="AZ107" s="109">
        <v>700</v>
      </c>
      <c r="BA107" s="110"/>
      <c r="BB107" s="117"/>
      <c r="BC107" s="105">
        <f t="shared" si="101"/>
        <v>1700</v>
      </c>
      <c r="BD107" s="109">
        <f t="shared" si="102"/>
        <v>340</v>
      </c>
      <c r="BE107" s="106">
        <v>1000</v>
      </c>
      <c r="BF107" s="105"/>
      <c r="BG107" s="105">
        <v>700</v>
      </c>
      <c r="BH107" s="105"/>
      <c r="BI107" s="105">
        <v>500</v>
      </c>
      <c r="BJ107" s="117"/>
      <c r="BK107" s="105">
        <f t="shared" si="71"/>
        <v>2200</v>
      </c>
      <c r="BL107" s="105">
        <f t="shared" si="72"/>
        <v>440</v>
      </c>
      <c r="BM107" s="105">
        <v>1000</v>
      </c>
      <c r="BN107" s="105"/>
      <c r="BO107" s="105">
        <v>800</v>
      </c>
      <c r="BP107" s="105"/>
      <c r="BQ107" s="105"/>
      <c r="BR107" s="105">
        <f t="shared" si="73"/>
        <v>1800</v>
      </c>
      <c r="BS107" s="105">
        <f t="shared" si="74"/>
        <v>360</v>
      </c>
      <c r="BT107" s="105">
        <v>1000</v>
      </c>
      <c r="BU107" s="105"/>
      <c r="BV107" s="105">
        <v>800</v>
      </c>
      <c r="BW107" s="105"/>
      <c r="BX107" s="111"/>
      <c r="BY107" s="105">
        <f t="shared" si="75"/>
        <v>1800</v>
      </c>
      <c r="BZ107" s="105">
        <f t="shared" si="76"/>
        <v>360</v>
      </c>
      <c r="CA107" s="105">
        <v>1000</v>
      </c>
      <c r="CB107" s="105"/>
      <c r="CC107" s="105">
        <v>800</v>
      </c>
      <c r="CD107" s="105"/>
      <c r="CE107" s="105"/>
      <c r="CF107" s="105">
        <f t="shared" si="77"/>
        <v>1800</v>
      </c>
      <c r="CG107" s="105">
        <f t="shared" si="78"/>
        <v>360</v>
      </c>
      <c r="CH107" s="105">
        <v>1000</v>
      </c>
      <c r="CI107" s="105"/>
      <c r="CJ107" s="105">
        <v>800</v>
      </c>
      <c r="CK107" s="105">
        <v>1000</v>
      </c>
      <c r="CL107" s="105"/>
      <c r="CM107" s="117"/>
      <c r="CN107" s="105">
        <f t="shared" si="79"/>
        <v>2800</v>
      </c>
      <c r="CO107" s="105">
        <f t="shared" si="80"/>
        <v>560</v>
      </c>
      <c r="CP107" s="105">
        <f t="shared" si="81"/>
        <v>12000</v>
      </c>
      <c r="CQ107" s="105">
        <f t="shared" si="82"/>
        <v>8800</v>
      </c>
      <c r="CR107" s="105">
        <f t="shared" si="83"/>
        <v>2125</v>
      </c>
      <c r="CS107" s="105">
        <f t="shared" si="89"/>
        <v>0</v>
      </c>
      <c r="CT107" s="105">
        <f t="shared" si="90"/>
        <v>22925</v>
      </c>
      <c r="CU107" s="125">
        <f t="shared" si="96"/>
        <v>1910.4166666666667</v>
      </c>
      <c r="CV107" s="106">
        <f t="shared" si="84"/>
        <v>4585</v>
      </c>
      <c r="CW107" s="105">
        <f t="shared" si="85"/>
        <v>18340</v>
      </c>
      <c r="CY107" s="87">
        <v>1800</v>
      </c>
    </row>
    <row r="108" spans="1:103" s="88" customFormat="1" ht="19.5" customHeight="1" x14ac:dyDescent="0.25">
      <c r="A108" s="111">
        <v>113</v>
      </c>
      <c r="B108" s="111" t="s">
        <v>355</v>
      </c>
      <c r="C108" s="117" t="s">
        <v>8</v>
      </c>
      <c r="D108" s="110">
        <v>1000</v>
      </c>
      <c r="E108" s="110"/>
      <c r="F108" s="110">
        <v>400</v>
      </c>
      <c r="G108" s="110"/>
      <c r="H108" s="105"/>
      <c r="I108" s="110">
        <f t="shared" si="91"/>
        <v>1400</v>
      </c>
      <c r="J108" s="106">
        <f t="shared" si="92"/>
        <v>280</v>
      </c>
      <c r="K108" s="110">
        <v>1000</v>
      </c>
      <c r="L108" s="110"/>
      <c r="M108" s="110">
        <v>400</v>
      </c>
      <c r="N108" s="110"/>
      <c r="O108" s="110"/>
      <c r="P108" s="106"/>
      <c r="Q108" s="110">
        <f t="shared" si="93"/>
        <v>1400</v>
      </c>
      <c r="R108" s="110">
        <f t="shared" si="86"/>
        <v>280</v>
      </c>
      <c r="S108" s="110">
        <v>1000</v>
      </c>
      <c r="T108" s="110"/>
      <c r="U108" s="110">
        <v>400</v>
      </c>
      <c r="V108" s="110"/>
      <c r="W108" s="110"/>
      <c r="X108" s="110"/>
      <c r="Y108" s="110"/>
      <c r="Z108" s="110">
        <f t="shared" si="94"/>
        <v>1400</v>
      </c>
      <c r="AA108" s="105">
        <f t="shared" si="87"/>
        <v>280</v>
      </c>
      <c r="AB108" s="110">
        <v>1000</v>
      </c>
      <c r="AC108" s="110"/>
      <c r="AD108" s="110">
        <v>400</v>
      </c>
      <c r="AE108" s="110">
        <v>500</v>
      </c>
      <c r="AF108" s="110"/>
      <c r="AG108" s="110"/>
      <c r="AH108" s="105">
        <f t="shared" si="95"/>
        <v>1900</v>
      </c>
      <c r="AI108" s="105">
        <f t="shared" si="88"/>
        <v>380</v>
      </c>
      <c r="AJ108" s="105">
        <v>1000</v>
      </c>
      <c r="AK108" s="105"/>
      <c r="AL108" s="105">
        <v>400</v>
      </c>
      <c r="AM108" s="105"/>
      <c r="AN108" s="105"/>
      <c r="AO108" s="110">
        <f t="shared" si="97"/>
        <v>1400</v>
      </c>
      <c r="AP108" s="105">
        <f t="shared" si="98"/>
        <v>280</v>
      </c>
      <c r="AQ108" s="107">
        <v>1000</v>
      </c>
      <c r="AR108" s="109"/>
      <c r="AS108" s="107">
        <v>400</v>
      </c>
      <c r="AT108" s="105"/>
      <c r="AU108" s="105"/>
      <c r="AV108" s="105">
        <f t="shared" si="99"/>
        <v>1400</v>
      </c>
      <c r="AW108" s="105">
        <f t="shared" si="100"/>
        <v>280</v>
      </c>
      <c r="AX108" s="109">
        <v>1000</v>
      </c>
      <c r="AY108" s="109"/>
      <c r="AZ108" s="109">
        <v>400</v>
      </c>
      <c r="BA108" s="110"/>
      <c r="BB108" s="117"/>
      <c r="BC108" s="105">
        <f t="shared" si="101"/>
        <v>1400</v>
      </c>
      <c r="BD108" s="109">
        <f t="shared" si="102"/>
        <v>280</v>
      </c>
      <c r="BE108" s="106">
        <v>1000</v>
      </c>
      <c r="BF108" s="105"/>
      <c r="BG108" s="105">
        <v>400</v>
      </c>
      <c r="BH108" s="105"/>
      <c r="BI108" s="105">
        <v>500</v>
      </c>
      <c r="BJ108" s="117"/>
      <c r="BK108" s="105">
        <f t="shared" si="71"/>
        <v>1900</v>
      </c>
      <c r="BL108" s="105">
        <f t="shared" si="72"/>
        <v>380</v>
      </c>
      <c r="BM108" s="105">
        <v>1000</v>
      </c>
      <c r="BN108" s="105"/>
      <c r="BO108" s="105">
        <v>400</v>
      </c>
      <c r="BP108" s="105"/>
      <c r="BQ108" s="105"/>
      <c r="BR108" s="105">
        <f t="shared" si="73"/>
        <v>1400</v>
      </c>
      <c r="BS108" s="105">
        <f t="shared" si="74"/>
        <v>280</v>
      </c>
      <c r="BT108" s="105">
        <v>1000</v>
      </c>
      <c r="BU108" s="105"/>
      <c r="BV108" s="105">
        <v>400</v>
      </c>
      <c r="BW108" s="105"/>
      <c r="BX108" s="111"/>
      <c r="BY108" s="105">
        <f t="shared" si="75"/>
        <v>1400</v>
      </c>
      <c r="BZ108" s="105">
        <f t="shared" si="76"/>
        <v>280</v>
      </c>
      <c r="CA108" s="105">
        <v>1000</v>
      </c>
      <c r="CB108" s="105"/>
      <c r="CC108" s="105">
        <v>400</v>
      </c>
      <c r="CD108" s="105"/>
      <c r="CE108" s="105"/>
      <c r="CF108" s="105">
        <f t="shared" si="77"/>
        <v>1400</v>
      </c>
      <c r="CG108" s="105">
        <f t="shared" si="78"/>
        <v>280</v>
      </c>
      <c r="CH108" s="105">
        <v>1000</v>
      </c>
      <c r="CI108" s="105"/>
      <c r="CJ108" s="105">
        <v>400</v>
      </c>
      <c r="CK108" s="105">
        <v>1000</v>
      </c>
      <c r="CL108" s="105"/>
      <c r="CM108" s="117"/>
      <c r="CN108" s="105">
        <f t="shared" si="79"/>
        <v>2400</v>
      </c>
      <c r="CO108" s="105">
        <f t="shared" si="80"/>
        <v>480</v>
      </c>
      <c r="CP108" s="105">
        <f t="shared" si="81"/>
        <v>12000</v>
      </c>
      <c r="CQ108" s="105">
        <f t="shared" si="82"/>
        <v>4800</v>
      </c>
      <c r="CR108" s="105">
        <f t="shared" si="83"/>
        <v>2000</v>
      </c>
      <c r="CS108" s="105">
        <f t="shared" si="89"/>
        <v>0</v>
      </c>
      <c r="CT108" s="105">
        <f t="shared" si="90"/>
        <v>18800</v>
      </c>
      <c r="CU108" s="125">
        <f t="shared" si="96"/>
        <v>1566.6666666666667</v>
      </c>
      <c r="CV108" s="106">
        <f t="shared" si="84"/>
        <v>3760</v>
      </c>
      <c r="CW108" s="105">
        <f t="shared" si="85"/>
        <v>15040</v>
      </c>
      <c r="CY108" s="87">
        <v>1400</v>
      </c>
    </row>
    <row r="109" spans="1:103" s="88" customFormat="1" ht="18.95" customHeight="1" x14ac:dyDescent="0.25">
      <c r="A109" s="111">
        <v>114</v>
      </c>
      <c r="B109" s="111" t="s">
        <v>354</v>
      </c>
      <c r="C109" s="117" t="s">
        <v>10</v>
      </c>
      <c r="D109" s="110">
        <v>800</v>
      </c>
      <c r="E109" s="110"/>
      <c r="F109" s="110">
        <v>500</v>
      </c>
      <c r="G109" s="110"/>
      <c r="H109" s="105"/>
      <c r="I109" s="110">
        <f t="shared" si="91"/>
        <v>1300</v>
      </c>
      <c r="J109" s="106">
        <f t="shared" si="92"/>
        <v>260</v>
      </c>
      <c r="K109" s="110">
        <v>800</v>
      </c>
      <c r="L109" s="110"/>
      <c r="M109" s="110">
        <v>500</v>
      </c>
      <c r="N109" s="110"/>
      <c r="O109" s="110"/>
      <c r="P109" s="106"/>
      <c r="Q109" s="110">
        <f t="shared" si="93"/>
        <v>1300</v>
      </c>
      <c r="R109" s="110">
        <f t="shared" si="86"/>
        <v>260</v>
      </c>
      <c r="S109" s="110">
        <v>800</v>
      </c>
      <c r="T109" s="110"/>
      <c r="U109" s="110">
        <v>500</v>
      </c>
      <c r="V109" s="110">
        <v>125</v>
      </c>
      <c r="W109" s="110"/>
      <c r="X109" s="110"/>
      <c r="Y109" s="110"/>
      <c r="Z109" s="110">
        <f t="shared" si="94"/>
        <v>1425</v>
      </c>
      <c r="AA109" s="105">
        <f t="shared" si="87"/>
        <v>285</v>
      </c>
      <c r="AB109" s="110">
        <v>800</v>
      </c>
      <c r="AC109" s="110"/>
      <c r="AD109" s="110">
        <v>500</v>
      </c>
      <c r="AE109" s="110">
        <v>500</v>
      </c>
      <c r="AF109" s="110"/>
      <c r="AG109" s="110"/>
      <c r="AH109" s="105">
        <f t="shared" si="95"/>
        <v>1800</v>
      </c>
      <c r="AI109" s="105">
        <f t="shared" si="88"/>
        <v>360</v>
      </c>
      <c r="AJ109" s="105">
        <v>800</v>
      </c>
      <c r="AK109" s="105"/>
      <c r="AL109" s="105">
        <v>500</v>
      </c>
      <c r="AM109" s="105"/>
      <c r="AN109" s="105"/>
      <c r="AO109" s="110">
        <f t="shared" si="97"/>
        <v>1300</v>
      </c>
      <c r="AP109" s="105">
        <f t="shared" si="98"/>
        <v>260</v>
      </c>
      <c r="AQ109" s="107">
        <v>800</v>
      </c>
      <c r="AR109" s="109"/>
      <c r="AS109" s="109">
        <v>500</v>
      </c>
      <c r="AT109" s="105"/>
      <c r="AU109" s="105"/>
      <c r="AV109" s="105">
        <f t="shared" si="99"/>
        <v>1300</v>
      </c>
      <c r="AW109" s="105">
        <f t="shared" si="100"/>
        <v>260</v>
      </c>
      <c r="AX109" s="109">
        <v>800</v>
      </c>
      <c r="AY109" s="109"/>
      <c r="AZ109" s="109">
        <v>500</v>
      </c>
      <c r="BA109" s="110"/>
      <c r="BB109" s="117"/>
      <c r="BC109" s="105">
        <f t="shared" si="101"/>
        <v>1300</v>
      </c>
      <c r="BD109" s="109">
        <f t="shared" si="102"/>
        <v>260</v>
      </c>
      <c r="BE109" s="106">
        <v>800</v>
      </c>
      <c r="BF109" s="105"/>
      <c r="BG109" s="105">
        <v>500</v>
      </c>
      <c r="BH109" s="105"/>
      <c r="BI109" s="105">
        <v>500</v>
      </c>
      <c r="BJ109" s="117"/>
      <c r="BK109" s="105">
        <f t="shared" si="71"/>
        <v>1800</v>
      </c>
      <c r="BL109" s="105">
        <f t="shared" si="72"/>
        <v>360</v>
      </c>
      <c r="BM109" s="105">
        <v>800</v>
      </c>
      <c r="BN109" s="105"/>
      <c r="BO109" s="105">
        <v>600</v>
      </c>
      <c r="BP109" s="105"/>
      <c r="BQ109" s="105"/>
      <c r="BR109" s="105">
        <f t="shared" si="73"/>
        <v>1400</v>
      </c>
      <c r="BS109" s="105">
        <f t="shared" si="74"/>
        <v>280</v>
      </c>
      <c r="BT109" s="105">
        <v>800</v>
      </c>
      <c r="BU109" s="105"/>
      <c r="BV109" s="105">
        <v>600</v>
      </c>
      <c r="BW109" s="105"/>
      <c r="BX109" s="111"/>
      <c r="BY109" s="105">
        <f t="shared" si="75"/>
        <v>1400</v>
      </c>
      <c r="BZ109" s="105">
        <f t="shared" si="76"/>
        <v>280</v>
      </c>
      <c r="CA109" s="105">
        <v>800</v>
      </c>
      <c r="CB109" s="105"/>
      <c r="CC109" s="105">
        <v>600</v>
      </c>
      <c r="CD109" s="105"/>
      <c r="CE109" s="105"/>
      <c r="CF109" s="105">
        <f t="shared" si="77"/>
        <v>1400</v>
      </c>
      <c r="CG109" s="105">
        <f t="shared" si="78"/>
        <v>280</v>
      </c>
      <c r="CH109" s="105">
        <v>800</v>
      </c>
      <c r="CI109" s="105"/>
      <c r="CJ109" s="105">
        <v>600</v>
      </c>
      <c r="CK109" s="105">
        <v>800</v>
      </c>
      <c r="CL109" s="105"/>
      <c r="CM109" s="117"/>
      <c r="CN109" s="105">
        <f t="shared" si="79"/>
        <v>2200</v>
      </c>
      <c r="CO109" s="105">
        <f t="shared" si="80"/>
        <v>440</v>
      </c>
      <c r="CP109" s="105">
        <f t="shared" si="81"/>
        <v>9600</v>
      </c>
      <c r="CQ109" s="105">
        <f t="shared" si="82"/>
        <v>6400</v>
      </c>
      <c r="CR109" s="105">
        <f t="shared" si="83"/>
        <v>1925</v>
      </c>
      <c r="CS109" s="105">
        <f t="shared" si="89"/>
        <v>0</v>
      </c>
      <c r="CT109" s="105">
        <f t="shared" si="90"/>
        <v>17925</v>
      </c>
      <c r="CU109" s="125">
        <f t="shared" si="96"/>
        <v>1493.75</v>
      </c>
      <c r="CV109" s="106">
        <f t="shared" si="84"/>
        <v>3585</v>
      </c>
      <c r="CW109" s="105">
        <f t="shared" si="85"/>
        <v>14340</v>
      </c>
      <c r="CY109" s="87">
        <v>1523.3333333333333</v>
      </c>
    </row>
    <row r="110" spans="1:103" s="88" customFormat="1" ht="25.5" customHeight="1" x14ac:dyDescent="0.25">
      <c r="A110" s="111">
        <v>115</v>
      </c>
      <c r="B110" s="111" t="s">
        <v>353</v>
      </c>
      <c r="C110" s="122" t="s">
        <v>352</v>
      </c>
      <c r="D110" s="110">
        <v>1600</v>
      </c>
      <c r="E110" s="110"/>
      <c r="F110" s="110">
        <v>1000</v>
      </c>
      <c r="G110" s="110"/>
      <c r="H110" s="105"/>
      <c r="I110" s="110">
        <f t="shared" si="91"/>
        <v>2600</v>
      </c>
      <c r="J110" s="106">
        <f t="shared" si="92"/>
        <v>520</v>
      </c>
      <c r="K110" s="110">
        <v>1600</v>
      </c>
      <c r="L110" s="110"/>
      <c r="M110" s="110">
        <v>1000</v>
      </c>
      <c r="N110" s="110"/>
      <c r="O110" s="110"/>
      <c r="P110" s="106"/>
      <c r="Q110" s="110">
        <f t="shared" si="93"/>
        <v>2600</v>
      </c>
      <c r="R110" s="110">
        <f t="shared" si="86"/>
        <v>520</v>
      </c>
      <c r="S110" s="110">
        <v>1600</v>
      </c>
      <c r="T110" s="110"/>
      <c r="U110" s="110">
        <v>1000</v>
      </c>
      <c r="V110" s="110">
        <v>125</v>
      </c>
      <c r="W110" s="110"/>
      <c r="X110" s="110"/>
      <c r="Y110" s="110"/>
      <c r="Z110" s="110">
        <f t="shared" si="94"/>
        <v>2725</v>
      </c>
      <c r="AA110" s="105">
        <f t="shared" si="87"/>
        <v>545</v>
      </c>
      <c r="AB110" s="110">
        <v>1600</v>
      </c>
      <c r="AC110" s="110"/>
      <c r="AD110" s="110">
        <v>1000</v>
      </c>
      <c r="AE110" s="110">
        <v>500</v>
      </c>
      <c r="AF110" s="110"/>
      <c r="AG110" s="110"/>
      <c r="AH110" s="105">
        <f t="shared" si="95"/>
        <v>3100</v>
      </c>
      <c r="AI110" s="105">
        <f t="shared" si="88"/>
        <v>620</v>
      </c>
      <c r="AJ110" s="105">
        <v>1600</v>
      </c>
      <c r="AK110" s="105"/>
      <c r="AL110" s="105">
        <v>1000</v>
      </c>
      <c r="AM110" s="105"/>
      <c r="AN110" s="105"/>
      <c r="AO110" s="110">
        <f t="shared" si="97"/>
        <v>2600</v>
      </c>
      <c r="AP110" s="105">
        <f t="shared" si="98"/>
        <v>520</v>
      </c>
      <c r="AQ110" s="107">
        <v>1600</v>
      </c>
      <c r="AR110" s="109"/>
      <c r="AS110" s="109">
        <v>1000</v>
      </c>
      <c r="AT110" s="105"/>
      <c r="AU110" s="105"/>
      <c r="AV110" s="105">
        <f t="shared" si="99"/>
        <v>2600</v>
      </c>
      <c r="AW110" s="105">
        <f t="shared" si="100"/>
        <v>520</v>
      </c>
      <c r="AX110" s="109">
        <v>1600</v>
      </c>
      <c r="AY110" s="109"/>
      <c r="AZ110" s="109">
        <v>1000</v>
      </c>
      <c r="BA110" s="110"/>
      <c r="BB110" s="117"/>
      <c r="BC110" s="105">
        <f t="shared" si="101"/>
        <v>2600</v>
      </c>
      <c r="BD110" s="109">
        <f t="shared" si="102"/>
        <v>520</v>
      </c>
      <c r="BE110" s="106">
        <v>1600</v>
      </c>
      <c r="BF110" s="105"/>
      <c r="BG110" s="105">
        <v>1000</v>
      </c>
      <c r="BH110" s="105"/>
      <c r="BI110" s="105">
        <v>500</v>
      </c>
      <c r="BJ110" s="117"/>
      <c r="BK110" s="105">
        <f t="shared" si="71"/>
        <v>3100</v>
      </c>
      <c r="BL110" s="105">
        <f t="shared" si="72"/>
        <v>620</v>
      </c>
      <c r="BM110" s="105">
        <v>1600</v>
      </c>
      <c r="BN110" s="105"/>
      <c r="BO110" s="105">
        <v>1000</v>
      </c>
      <c r="BP110" s="105"/>
      <c r="BQ110" s="105"/>
      <c r="BR110" s="105">
        <f t="shared" si="73"/>
        <v>2600</v>
      </c>
      <c r="BS110" s="105">
        <f t="shared" si="74"/>
        <v>520</v>
      </c>
      <c r="BT110" s="105">
        <v>1600</v>
      </c>
      <c r="BU110" s="105"/>
      <c r="BV110" s="105">
        <v>1000</v>
      </c>
      <c r="BW110" s="105"/>
      <c r="BX110" s="111"/>
      <c r="BY110" s="105">
        <f t="shared" si="75"/>
        <v>2600</v>
      </c>
      <c r="BZ110" s="105">
        <f t="shared" si="76"/>
        <v>520</v>
      </c>
      <c r="CA110" s="105">
        <v>1600</v>
      </c>
      <c r="CB110" s="105"/>
      <c r="CC110" s="105">
        <v>1000</v>
      </c>
      <c r="CD110" s="105"/>
      <c r="CE110" s="105"/>
      <c r="CF110" s="105">
        <f t="shared" si="77"/>
        <v>2600</v>
      </c>
      <c r="CG110" s="105">
        <f t="shared" si="78"/>
        <v>520</v>
      </c>
      <c r="CH110" s="105">
        <v>1600</v>
      </c>
      <c r="CI110" s="105"/>
      <c r="CJ110" s="105">
        <v>1000</v>
      </c>
      <c r="CK110" s="105">
        <v>1600</v>
      </c>
      <c r="CL110" s="105"/>
      <c r="CM110" s="117"/>
      <c r="CN110" s="105">
        <f t="shared" si="79"/>
        <v>4200</v>
      </c>
      <c r="CO110" s="105">
        <f t="shared" si="80"/>
        <v>840</v>
      </c>
      <c r="CP110" s="105">
        <f t="shared" si="81"/>
        <v>19200</v>
      </c>
      <c r="CQ110" s="105">
        <f t="shared" si="82"/>
        <v>12000</v>
      </c>
      <c r="CR110" s="105">
        <f t="shared" si="83"/>
        <v>2725</v>
      </c>
      <c r="CS110" s="105">
        <f t="shared" si="89"/>
        <v>0</v>
      </c>
      <c r="CT110" s="105">
        <f t="shared" si="90"/>
        <v>33925</v>
      </c>
      <c r="CU110" s="125">
        <f t="shared" si="96"/>
        <v>2827.0833333333335</v>
      </c>
      <c r="CV110" s="106">
        <f t="shared" si="84"/>
        <v>6785</v>
      </c>
      <c r="CW110" s="105">
        <f t="shared" si="85"/>
        <v>27140</v>
      </c>
      <c r="CY110" s="87">
        <v>2600</v>
      </c>
    </row>
    <row r="111" spans="1:103" s="88" customFormat="1" ht="18.95" customHeight="1" x14ac:dyDescent="0.25">
      <c r="A111" s="111">
        <v>116</v>
      </c>
      <c r="B111" s="111" t="s">
        <v>351</v>
      </c>
      <c r="C111" s="117" t="s">
        <v>8</v>
      </c>
      <c r="D111" s="110">
        <v>833.33</v>
      </c>
      <c r="E111" s="110"/>
      <c r="F111" s="110">
        <v>400</v>
      </c>
      <c r="G111" s="110"/>
      <c r="H111" s="105">
        <v>166.67</v>
      </c>
      <c r="I111" s="110">
        <f t="shared" si="91"/>
        <v>1400</v>
      </c>
      <c r="J111" s="106">
        <f t="shared" si="92"/>
        <v>280</v>
      </c>
      <c r="K111" s="110">
        <v>1000</v>
      </c>
      <c r="L111" s="110"/>
      <c r="M111" s="110">
        <v>400</v>
      </c>
      <c r="N111" s="110"/>
      <c r="O111" s="110"/>
      <c r="P111" s="106"/>
      <c r="Q111" s="110">
        <f t="shared" si="93"/>
        <v>1400</v>
      </c>
      <c r="R111" s="110">
        <f t="shared" si="86"/>
        <v>280</v>
      </c>
      <c r="S111" s="110">
        <v>857.14</v>
      </c>
      <c r="T111" s="110"/>
      <c r="U111" s="110">
        <v>400</v>
      </c>
      <c r="V111" s="110">
        <v>125</v>
      </c>
      <c r="W111" s="110"/>
      <c r="X111" s="110"/>
      <c r="Y111" s="110">
        <v>142.85</v>
      </c>
      <c r="Z111" s="110">
        <f t="shared" si="94"/>
        <v>1524.99</v>
      </c>
      <c r="AA111" s="105">
        <f t="shared" si="87"/>
        <v>304.99799999999999</v>
      </c>
      <c r="AB111" s="110">
        <v>750</v>
      </c>
      <c r="AC111" s="110"/>
      <c r="AD111" s="110">
        <v>400</v>
      </c>
      <c r="AE111" s="110">
        <v>500</v>
      </c>
      <c r="AF111" s="110"/>
      <c r="AG111" s="110"/>
      <c r="AH111" s="105">
        <f t="shared" si="95"/>
        <v>1650</v>
      </c>
      <c r="AI111" s="105">
        <f t="shared" si="88"/>
        <v>330</v>
      </c>
      <c r="AJ111" s="105">
        <v>722.22</v>
      </c>
      <c r="AK111" s="105"/>
      <c r="AL111" s="105">
        <v>400</v>
      </c>
      <c r="AM111" s="105"/>
      <c r="AN111" s="105">
        <f>277.77+250</f>
        <v>527.77</v>
      </c>
      <c r="AO111" s="110">
        <f t="shared" si="97"/>
        <v>1649.99</v>
      </c>
      <c r="AP111" s="105">
        <f t="shared" si="98"/>
        <v>329.99800000000005</v>
      </c>
      <c r="AQ111" s="107">
        <v>1000</v>
      </c>
      <c r="AR111" s="109"/>
      <c r="AS111" s="109">
        <v>400</v>
      </c>
      <c r="AT111" s="105"/>
      <c r="AU111" s="105"/>
      <c r="AV111" s="105">
        <f t="shared" si="99"/>
        <v>1400</v>
      </c>
      <c r="AW111" s="105">
        <f t="shared" si="100"/>
        <v>280</v>
      </c>
      <c r="AX111" s="109">
        <v>1000</v>
      </c>
      <c r="AY111" s="109"/>
      <c r="AZ111" s="109">
        <v>400</v>
      </c>
      <c r="BA111" s="110"/>
      <c r="BB111" s="117"/>
      <c r="BC111" s="105">
        <f t="shared" si="101"/>
        <v>1400</v>
      </c>
      <c r="BD111" s="109">
        <f t="shared" si="102"/>
        <v>280</v>
      </c>
      <c r="BE111" s="106">
        <v>1000</v>
      </c>
      <c r="BF111" s="105"/>
      <c r="BG111" s="105">
        <v>200</v>
      </c>
      <c r="BH111" s="105"/>
      <c r="BI111" s="105">
        <v>500</v>
      </c>
      <c r="BJ111" s="117"/>
      <c r="BK111" s="105">
        <f t="shared" si="71"/>
        <v>1700</v>
      </c>
      <c r="BL111" s="105">
        <f t="shared" si="72"/>
        <v>340</v>
      </c>
      <c r="BM111" s="105">
        <v>1000</v>
      </c>
      <c r="BN111" s="105"/>
      <c r="BO111" s="105">
        <v>400</v>
      </c>
      <c r="BP111" s="105"/>
      <c r="BQ111" s="105"/>
      <c r="BR111" s="105">
        <f t="shared" si="73"/>
        <v>1400</v>
      </c>
      <c r="BS111" s="105">
        <f t="shared" si="74"/>
        <v>280</v>
      </c>
      <c r="BT111" s="105">
        <v>1000</v>
      </c>
      <c r="BU111" s="105"/>
      <c r="BV111" s="105">
        <v>400</v>
      </c>
      <c r="BW111" s="105"/>
      <c r="BX111" s="111"/>
      <c r="BY111" s="105">
        <f t="shared" si="75"/>
        <v>1400</v>
      </c>
      <c r="BZ111" s="105">
        <f t="shared" si="76"/>
        <v>280</v>
      </c>
      <c r="CA111" s="105">
        <v>1000</v>
      </c>
      <c r="CB111" s="105"/>
      <c r="CC111" s="105">
        <v>400</v>
      </c>
      <c r="CD111" s="105"/>
      <c r="CE111" s="105"/>
      <c r="CF111" s="105">
        <f t="shared" si="77"/>
        <v>1400</v>
      </c>
      <c r="CG111" s="105">
        <f t="shared" si="78"/>
        <v>280</v>
      </c>
      <c r="CH111" s="105">
        <v>1000</v>
      </c>
      <c r="CI111" s="105"/>
      <c r="CJ111" s="105">
        <v>400</v>
      </c>
      <c r="CK111" s="105">
        <v>1000</v>
      </c>
      <c r="CL111" s="105"/>
      <c r="CM111" s="117"/>
      <c r="CN111" s="105">
        <f t="shared" si="79"/>
        <v>2400</v>
      </c>
      <c r="CO111" s="105">
        <f t="shared" si="80"/>
        <v>480</v>
      </c>
      <c r="CP111" s="105">
        <f t="shared" si="81"/>
        <v>11162.69</v>
      </c>
      <c r="CQ111" s="105">
        <f t="shared" si="82"/>
        <v>4600</v>
      </c>
      <c r="CR111" s="105">
        <f t="shared" si="83"/>
        <v>2125</v>
      </c>
      <c r="CS111" s="105">
        <f t="shared" si="89"/>
        <v>837.29</v>
      </c>
      <c r="CT111" s="105">
        <f t="shared" si="90"/>
        <v>18724.98</v>
      </c>
      <c r="CU111" s="125">
        <f t="shared" si="96"/>
        <v>1560.415</v>
      </c>
      <c r="CV111" s="106">
        <f t="shared" si="84"/>
        <v>3744.9960000000001</v>
      </c>
      <c r="CW111" s="105">
        <f t="shared" si="85"/>
        <v>14979.984</v>
      </c>
      <c r="CY111" s="87">
        <v>1400</v>
      </c>
    </row>
    <row r="112" spans="1:103" s="88" customFormat="1" ht="18.95" customHeight="1" x14ac:dyDescent="0.25">
      <c r="A112" s="111">
        <v>117</v>
      </c>
      <c r="B112" s="111" t="s">
        <v>350</v>
      </c>
      <c r="C112" s="117" t="s">
        <v>8</v>
      </c>
      <c r="D112" s="110">
        <v>1000</v>
      </c>
      <c r="E112" s="110"/>
      <c r="F112" s="110">
        <v>300</v>
      </c>
      <c r="G112" s="110"/>
      <c r="H112" s="105"/>
      <c r="I112" s="110">
        <f t="shared" si="91"/>
        <v>1300</v>
      </c>
      <c r="J112" s="106">
        <f t="shared" si="92"/>
        <v>260</v>
      </c>
      <c r="K112" s="110">
        <v>1000</v>
      </c>
      <c r="L112" s="110"/>
      <c r="M112" s="110">
        <v>300</v>
      </c>
      <c r="N112" s="110"/>
      <c r="O112" s="110"/>
      <c r="P112" s="106"/>
      <c r="Q112" s="110">
        <f t="shared" si="93"/>
        <v>1300</v>
      </c>
      <c r="R112" s="110">
        <f t="shared" si="86"/>
        <v>260</v>
      </c>
      <c r="S112" s="110">
        <v>1000</v>
      </c>
      <c r="T112" s="110"/>
      <c r="U112" s="110">
        <v>300</v>
      </c>
      <c r="V112" s="110">
        <v>125</v>
      </c>
      <c r="W112" s="110"/>
      <c r="X112" s="110"/>
      <c r="Y112" s="110"/>
      <c r="Z112" s="110">
        <f t="shared" si="94"/>
        <v>1425</v>
      </c>
      <c r="AA112" s="105">
        <f t="shared" si="87"/>
        <v>285</v>
      </c>
      <c r="AB112" s="110">
        <v>1000</v>
      </c>
      <c r="AC112" s="110"/>
      <c r="AD112" s="110">
        <v>300</v>
      </c>
      <c r="AE112" s="110">
        <v>500</v>
      </c>
      <c r="AF112" s="110"/>
      <c r="AG112" s="110"/>
      <c r="AH112" s="105">
        <f t="shared" si="95"/>
        <v>1800</v>
      </c>
      <c r="AI112" s="105">
        <f t="shared" si="88"/>
        <v>360</v>
      </c>
      <c r="AJ112" s="105">
        <v>1000</v>
      </c>
      <c r="AK112" s="105"/>
      <c r="AL112" s="105">
        <v>300</v>
      </c>
      <c r="AM112" s="105"/>
      <c r="AN112" s="105"/>
      <c r="AO112" s="110">
        <f t="shared" si="97"/>
        <v>1300</v>
      </c>
      <c r="AP112" s="105">
        <f t="shared" si="98"/>
        <v>260</v>
      </c>
      <c r="AQ112" s="107">
        <v>1000</v>
      </c>
      <c r="AR112" s="109"/>
      <c r="AS112" s="109">
        <v>300</v>
      </c>
      <c r="AT112" s="105"/>
      <c r="AU112" s="105"/>
      <c r="AV112" s="105">
        <f t="shared" si="99"/>
        <v>1300</v>
      </c>
      <c r="AW112" s="105">
        <f t="shared" si="100"/>
        <v>260</v>
      </c>
      <c r="AX112" s="109">
        <v>1000</v>
      </c>
      <c r="AY112" s="109"/>
      <c r="AZ112" s="109">
        <v>300</v>
      </c>
      <c r="BA112" s="110"/>
      <c r="BB112" s="117"/>
      <c r="BC112" s="105">
        <f t="shared" si="101"/>
        <v>1300</v>
      </c>
      <c r="BD112" s="109">
        <f t="shared" si="102"/>
        <v>260</v>
      </c>
      <c r="BE112" s="106">
        <v>1000</v>
      </c>
      <c r="BF112" s="105"/>
      <c r="BG112" s="105">
        <v>400</v>
      </c>
      <c r="BH112" s="105"/>
      <c r="BI112" s="105">
        <v>500</v>
      </c>
      <c r="BJ112" s="117"/>
      <c r="BK112" s="105">
        <f t="shared" si="71"/>
        <v>1900</v>
      </c>
      <c r="BL112" s="105">
        <f t="shared" si="72"/>
        <v>380</v>
      </c>
      <c r="BM112" s="105">
        <v>1000</v>
      </c>
      <c r="BN112" s="105"/>
      <c r="BO112" s="105">
        <v>300</v>
      </c>
      <c r="BP112" s="105"/>
      <c r="BQ112" s="105"/>
      <c r="BR112" s="105">
        <f t="shared" si="73"/>
        <v>1300</v>
      </c>
      <c r="BS112" s="105">
        <f t="shared" si="74"/>
        <v>260</v>
      </c>
      <c r="BT112" s="105">
        <v>1000</v>
      </c>
      <c r="BU112" s="105"/>
      <c r="BV112" s="105">
        <v>300</v>
      </c>
      <c r="BW112" s="105"/>
      <c r="BX112" s="111"/>
      <c r="BY112" s="105">
        <f t="shared" si="75"/>
        <v>1300</v>
      </c>
      <c r="BZ112" s="105">
        <f t="shared" si="76"/>
        <v>260</v>
      </c>
      <c r="CA112" s="105">
        <v>1000</v>
      </c>
      <c r="CB112" s="105"/>
      <c r="CC112" s="105">
        <v>300</v>
      </c>
      <c r="CD112" s="105"/>
      <c r="CE112" s="105"/>
      <c r="CF112" s="105">
        <f t="shared" si="77"/>
        <v>1300</v>
      </c>
      <c r="CG112" s="105">
        <f t="shared" si="78"/>
        <v>260</v>
      </c>
      <c r="CH112" s="105">
        <v>1000</v>
      </c>
      <c r="CI112" s="105"/>
      <c r="CJ112" s="105">
        <v>300</v>
      </c>
      <c r="CK112" s="105">
        <v>1000</v>
      </c>
      <c r="CL112" s="105"/>
      <c r="CM112" s="117"/>
      <c r="CN112" s="105">
        <f t="shared" si="79"/>
        <v>2300</v>
      </c>
      <c r="CO112" s="105">
        <f t="shared" si="80"/>
        <v>460</v>
      </c>
      <c r="CP112" s="105">
        <f t="shared" si="81"/>
        <v>12000</v>
      </c>
      <c r="CQ112" s="105">
        <f t="shared" si="82"/>
        <v>3700</v>
      </c>
      <c r="CR112" s="105">
        <f t="shared" si="83"/>
        <v>2125</v>
      </c>
      <c r="CS112" s="105">
        <f t="shared" si="89"/>
        <v>0</v>
      </c>
      <c r="CT112" s="105">
        <f t="shared" si="90"/>
        <v>17825</v>
      </c>
      <c r="CU112" s="125">
        <f t="shared" si="96"/>
        <v>1485.4166666666667</v>
      </c>
      <c r="CV112" s="106">
        <f t="shared" si="84"/>
        <v>3565</v>
      </c>
      <c r="CW112" s="105">
        <f t="shared" si="85"/>
        <v>14260</v>
      </c>
      <c r="CY112" s="87">
        <v>1300</v>
      </c>
    </row>
    <row r="113" spans="1:103" s="88" customFormat="1" ht="18.95" customHeight="1" x14ac:dyDescent="0.25">
      <c r="A113" s="111">
        <v>118</v>
      </c>
      <c r="B113" s="111" t="s">
        <v>349</v>
      </c>
      <c r="C113" s="117" t="s">
        <v>8</v>
      </c>
      <c r="D113" s="110">
        <v>1100</v>
      </c>
      <c r="E113" s="110"/>
      <c r="F113" s="110">
        <v>600</v>
      </c>
      <c r="G113" s="110"/>
      <c r="H113" s="105"/>
      <c r="I113" s="110">
        <f t="shared" si="91"/>
        <v>1700</v>
      </c>
      <c r="J113" s="106">
        <f t="shared" si="92"/>
        <v>340</v>
      </c>
      <c r="K113" s="110">
        <v>1000</v>
      </c>
      <c r="L113" s="110"/>
      <c r="M113" s="110">
        <v>600</v>
      </c>
      <c r="N113" s="110"/>
      <c r="O113" s="110"/>
      <c r="P113" s="106"/>
      <c r="Q113" s="110">
        <f t="shared" si="93"/>
        <v>1600</v>
      </c>
      <c r="R113" s="110">
        <f t="shared" ref="R113:R125" si="103">Q113*20%</f>
        <v>320</v>
      </c>
      <c r="S113" s="110">
        <v>1000</v>
      </c>
      <c r="T113" s="110"/>
      <c r="U113" s="110">
        <v>600</v>
      </c>
      <c r="V113" s="110">
        <v>125</v>
      </c>
      <c r="W113" s="110"/>
      <c r="X113" s="110"/>
      <c r="Y113" s="110"/>
      <c r="Z113" s="110">
        <f t="shared" si="94"/>
        <v>1725</v>
      </c>
      <c r="AA113" s="105">
        <f t="shared" ref="AA113:AA125" si="104">Z113*20%</f>
        <v>345</v>
      </c>
      <c r="AB113" s="110">
        <v>1000</v>
      </c>
      <c r="AC113" s="110"/>
      <c r="AD113" s="110">
        <v>600</v>
      </c>
      <c r="AE113" s="110">
        <v>500</v>
      </c>
      <c r="AF113" s="110"/>
      <c r="AG113" s="110"/>
      <c r="AH113" s="105">
        <f t="shared" si="95"/>
        <v>2100</v>
      </c>
      <c r="AI113" s="105">
        <f t="shared" ref="AI113:AI125" si="105">AH113*20%</f>
        <v>420</v>
      </c>
      <c r="AJ113" s="105">
        <v>1000</v>
      </c>
      <c r="AK113" s="105"/>
      <c r="AL113" s="105">
        <v>600</v>
      </c>
      <c r="AM113" s="105"/>
      <c r="AN113" s="105"/>
      <c r="AO113" s="110">
        <f t="shared" si="97"/>
        <v>1600</v>
      </c>
      <c r="AP113" s="105">
        <f t="shared" si="98"/>
        <v>320</v>
      </c>
      <c r="AQ113" s="107">
        <v>1136.3599999999999</v>
      </c>
      <c r="AR113" s="109"/>
      <c r="AS113" s="109">
        <v>600</v>
      </c>
      <c r="AT113" s="105"/>
      <c r="AU113" s="105"/>
      <c r="AV113" s="105">
        <f t="shared" si="99"/>
        <v>1736.36</v>
      </c>
      <c r="AW113" s="105">
        <f t="shared" si="100"/>
        <v>347.27199999999999</v>
      </c>
      <c r="AX113" s="109">
        <v>1142.8599999999999</v>
      </c>
      <c r="AY113" s="109"/>
      <c r="AZ113" s="109">
        <v>600</v>
      </c>
      <c r="BA113" s="110"/>
      <c r="BB113" s="117"/>
      <c r="BC113" s="105">
        <f t="shared" si="101"/>
        <v>1742.86</v>
      </c>
      <c r="BD113" s="109">
        <f t="shared" si="102"/>
        <v>348.572</v>
      </c>
      <c r="BE113" s="106">
        <f>834.78+217.39</f>
        <v>1052.17</v>
      </c>
      <c r="BF113" s="105"/>
      <c r="BG113" s="105">
        <v>600</v>
      </c>
      <c r="BH113" s="105"/>
      <c r="BI113" s="105">
        <v>500</v>
      </c>
      <c r="BJ113" s="117"/>
      <c r="BK113" s="105">
        <f t="shared" si="71"/>
        <v>2152.17</v>
      </c>
      <c r="BL113" s="105">
        <f t="shared" si="72"/>
        <v>430.43400000000003</v>
      </c>
      <c r="BM113" s="105">
        <v>1027.27</v>
      </c>
      <c r="BN113" s="105"/>
      <c r="BO113" s="105">
        <v>700</v>
      </c>
      <c r="BP113" s="105"/>
      <c r="BQ113" s="105"/>
      <c r="BR113" s="105">
        <f t="shared" si="73"/>
        <v>1727.27</v>
      </c>
      <c r="BS113" s="105">
        <f t="shared" si="74"/>
        <v>345.45400000000001</v>
      </c>
      <c r="BT113" s="105">
        <v>1000</v>
      </c>
      <c r="BU113" s="105"/>
      <c r="BV113" s="105">
        <v>700</v>
      </c>
      <c r="BW113" s="105"/>
      <c r="BX113" s="111"/>
      <c r="BY113" s="105">
        <f t="shared" si="75"/>
        <v>1700</v>
      </c>
      <c r="BZ113" s="105">
        <f t="shared" si="76"/>
        <v>340</v>
      </c>
      <c r="CA113" s="105">
        <v>1000</v>
      </c>
      <c r="CB113" s="105"/>
      <c r="CC113" s="105">
        <v>700</v>
      </c>
      <c r="CD113" s="105"/>
      <c r="CE113" s="105"/>
      <c r="CF113" s="105">
        <f t="shared" si="77"/>
        <v>1700</v>
      </c>
      <c r="CG113" s="105">
        <f t="shared" si="78"/>
        <v>340</v>
      </c>
      <c r="CH113" s="105">
        <v>1000</v>
      </c>
      <c r="CI113" s="105"/>
      <c r="CJ113" s="105">
        <v>700</v>
      </c>
      <c r="CK113" s="105">
        <v>1000</v>
      </c>
      <c r="CL113" s="105"/>
      <c r="CM113" s="117"/>
      <c r="CN113" s="105">
        <f t="shared" si="79"/>
        <v>2700</v>
      </c>
      <c r="CO113" s="105">
        <f t="shared" si="80"/>
        <v>540</v>
      </c>
      <c r="CP113" s="105">
        <f t="shared" si="81"/>
        <v>12458.66</v>
      </c>
      <c r="CQ113" s="105">
        <f t="shared" si="82"/>
        <v>7600</v>
      </c>
      <c r="CR113" s="105">
        <f t="shared" si="83"/>
        <v>2125</v>
      </c>
      <c r="CS113" s="105">
        <f t="shared" si="89"/>
        <v>0</v>
      </c>
      <c r="CT113" s="105">
        <f t="shared" si="90"/>
        <v>22183.660000000003</v>
      </c>
      <c r="CU113" s="125">
        <f t="shared" si="96"/>
        <v>1848.6383333333335</v>
      </c>
      <c r="CV113" s="106">
        <f t="shared" si="84"/>
        <v>4436.732</v>
      </c>
      <c r="CW113" s="105">
        <f t="shared" si="85"/>
        <v>17746.928000000004</v>
      </c>
      <c r="CY113" s="87">
        <v>1710</v>
      </c>
    </row>
    <row r="114" spans="1:103" s="88" customFormat="1" ht="18.95" customHeight="1" x14ac:dyDescent="0.25">
      <c r="A114" s="111">
        <v>119</v>
      </c>
      <c r="B114" s="111" t="s">
        <v>348</v>
      </c>
      <c r="C114" s="117" t="s">
        <v>9</v>
      </c>
      <c r="D114" s="110">
        <v>900</v>
      </c>
      <c r="E114" s="110"/>
      <c r="F114" s="110">
        <v>300</v>
      </c>
      <c r="G114" s="110"/>
      <c r="H114" s="105"/>
      <c r="I114" s="110">
        <f t="shared" si="91"/>
        <v>1200</v>
      </c>
      <c r="J114" s="106">
        <f t="shared" si="92"/>
        <v>240</v>
      </c>
      <c r="K114" s="110">
        <v>900</v>
      </c>
      <c r="L114" s="110"/>
      <c r="M114" s="110">
        <v>300</v>
      </c>
      <c r="N114" s="110"/>
      <c r="O114" s="110"/>
      <c r="P114" s="106"/>
      <c r="Q114" s="110">
        <f t="shared" si="93"/>
        <v>1200</v>
      </c>
      <c r="R114" s="110">
        <f t="shared" si="103"/>
        <v>240</v>
      </c>
      <c r="S114" s="110">
        <v>900</v>
      </c>
      <c r="T114" s="110"/>
      <c r="U114" s="110">
        <v>300</v>
      </c>
      <c r="V114" s="110">
        <v>125</v>
      </c>
      <c r="W114" s="110"/>
      <c r="X114" s="110"/>
      <c r="Y114" s="110"/>
      <c r="Z114" s="110">
        <f t="shared" si="94"/>
        <v>1325</v>
      </c>
      <c r="AA114" s="105">
        <f t="shared" si="104"/>
        <v>265</v>
      </c>
      <c r="AB114" s="110">
        <v>900</v>
      </c>
      <c r="AC114" s="110"/>
      <c r="AD114" s="110">
        <v>300</v>
      </c>
      <c r="AE114" s="110">
        <v>500</v>
      </c>
      <c r="AF114" s="110"/>
      <c r="AG114" s="110"/>
      <c r="AH114" s="105">
        <f t="shared" si="95"/>
        <v>1700</v>
      </c>
      <c r="AI114" s="105">
        <f t="shared" si="105"/>
        <v>340</v>
      </c>
      <c r="AJ114" s="105">
        <v>900</v>
      </c>
      <c r="AK114" s="105"/>
      <c r="AL114" s="105">
        <v>300</v>
      </c>
      <c r="AM114" s="105"/>
      <c r="AN114" s="105"/>
      <c r="AO114" s="110">
        <f t="shared" si="97"/>
        <v>1200</v>
      </c>
      <c r="AP114" s="105">
        <f t="shared" si="98"/>
        <v>240</v>
      </c>
      <c r="AQ114" s="107">
        <v>900</v>
      </c>
      <c r="AR114" s="109"/>
      <c r="AS114" s="109">
        <v>300</v>
      </c>
      <c r="AT114" s="105"/>
      <c r="AU114" s="105"/>
      <c r="AV114" s="105">
        <f t="shared" si="99"/>
        <v>1200</v>
      </c>
      <c r="AW114" s="105">
        <f t="shared" si="100"/>
        <v>240</v>
      </c>
      <c r="AX114" s="109">
        <v>900</v>
      </c>
      <c r="AY114" s="109"/>
      <c r="AZ114" s="109">
        <v>300</v>
      </c>
      <c r="BA114" s="110"/>
      <c r="BB114" s="117"/>
      <c r="BC114" s="105">
        <f t="shared" si="101"/>
        <v>1200</v>
      </c>
      <c r="BD114" s="109">
        <f t="shared" si="102"/>
        <v>240</v>
      </c>
      <c r="BE114" s="106">
        <v>900</v>
      </c>
      <c r="BF114" s="105"/>
      <c r="BG114" s="105">
        <v>200</v>
      </c>
      <c r="BH114" s="105"/>
      <c r="BI114" s="105">
        <v>500</v>
      </c>
      <c r="BJ114" s="117"/>
      <c r="BK114" s="105">
        <f t="shared" si="71"/>
        <v>1600</v>
      </c>
      <c r="BL114" s="105">
        <f t="shared" si="72"/>
        <v>320</v>
      </c>
      <c r="BM114" s="105">
        <v>900</v>
      </c>
      <c r="BN114" s="105"/>
      <c r="BO114" s="105">
        <v>300</v>
      </c>
      <c r="BP114" s="105"/>
      <c r="BQ114" s="105"/>
      <c r="BR114" s="105">
        <f t="shared" si="73"/>
        <v>1200</v>
      </c>
      <c r="BS114" s="105">
        <f t="shared" si="74"/>
        <v>240</v>
      </c>
      <c r="BT114" s="105">
        <v>900</v>
      </c>
      <c r="BU114" s="105"/>
      <c r="BV114" s="105">
        <v>400</v>
      </c>
      <c r="BW114" s="105"/>
      <c r="BX114" s="111"/>
      <c r="BY114" s="105">
        <f t="shared" si="75"/>
        <v>1300</v>
      </c>
      <c r="BZ114" s="105">
        <f t="shared" si="76"/>
        <v>260</v>
      </c>
      <c r="CA114" s="105">
        <v>900</v>
      </c>
      <c r="CB114" s="105"/>
      <c r="CC114" s="105">
        <v>400</v>
      </c>
      <c r="CD114" s="105"/>
      <c r="CE114" s="105"/>
      <c r="CF114" s="105">
        <f t="shared" si="77"/>
        <v>1300</v>
      </c>
      <c r="CG114" s="105">
        <f t="shared" si="78"/>
        <v>260</v>
      </c>
      <c r="CH114" s="105">
        <v>900</v>
      </c>
      <c r="CI114" s="105"/>
      <c r="CJ114" s="105">
        <v>400</v>
      </c>
      <c r="CK114" s="105">
        <v>900</v>
      </c>
      <c r="CL114" s="105"/>
      <c r="CM114" s="117"/>
      <c r="CN114" s="105">
        <f t="shared" si="79"/>
        <v>2200</v>
      </c>
      <c r="CO114" s="105">
        <f t="shared" si="80"/>
        <v>440</v>
      </c>
      <c r="CP114" s="105">
        <f t="shared" si="81"/>
        <v>10800</v>
      </c>
      <c r="CQ114" s="105">
        <f t="shared" si="82"/>
        <v>3800</v>
      </c>
      <c r="CR114" s="105">
        <f t="shared" si="83"/>
        <v>2025</v>
      </c>
      <c r="CS114" s="105">
        <f t="shared" ref="CS114:CS145" si="106">CM114+CE114+BX114+BQ114+BJ114+BB114+AU114+AN114+AG114+Y114+P114+H114</f>
        <v>0</v>
      </c>
      <c r="CT114" s="105">
        <f t="shared" si="90"/>
        <v>16625</v>
      </c>
      <c r="CU114" s="125">
        <f t="shared" si="96"/>
        <v>1385.4166666666667</v>
      </c>
      <c r="CV114" s="106">
        <f t="shared" si="84"/>
        <v>3325</v>
      </c>
      <c r="CW114" s="105">
        <f t="shared" si="85"/>
        <v>13300</v>
      </c>
      <c r="CY114" s="87">
        <v>1300</v>
      </c>
    </row>
    <row r="115" spans="1:103" s="88" customFormat="1" ht="18.95" customHeight="1" x14ac:dyDescent="0.25">
      <c r="A115" s="111">
        <v>120</v>
      </c>
      <c r="B115" s="111" t="s">
        <v>347</v>
      </c>
      <c r="C115" s="117" t="s">
        <v>9</v>
      </c>
      <c r="D115" s="110">
        <v>900</v>
      </c>
      <c r="E115" s="110"/>
      <c r="F115" s="110"/>
      <c r="G115" s="110"/>
      <c r="H115" s="105"/>
      <c r="I115" s="110">
        <f t="shared" si="91"/>
        <v>900</v>
      </c>
      <c r="J115" s="106">
        <f t="shared" si="92"/>
        <v>180</v>
      </c>
      <c r="K115" s="110">
        <v>900</v>
      </c>
      <c r="L115" s="110"/>
      <c r="M115" s="110">
        <v>200</v>
      </c>
      <c r="N115" s="110"/>
      <c r="O115" s="110"/>
      <c r="P115" s="106"/>
      <c r="Q115" s="110">
        <f t="shared" si="93"/>
        <v>1100</v>
      </c>
      <c r="R115" s="110">
        <f t="shared" si="103"/>
        <v>220</v>
      </c>
      <c r="S115" s="110">
        <v>900</v>
      </c>
      <c r="T115" s="110"/>
      <c r="U115" s="110"/>
      <c r="V115" s="110">
        <v>125</v>
      </c>
      <c r="W115" s="110"/>
      <c r="X115" s="110"/>
      <c r="Y115" s="110"/>
      <c r="Z115" s="110">
        <f t="shared" si="94"/>
        <v>1025</v>
      </c>
      <c r="AA115" s="105">
        <f t="shared" si="104"/>
        <v>205</v>
      </c>
      <c r="AB115" s="110">
        <f>540+360</f>
        <v>900</v>
      </c>
      <c r="AC115" s="110"/>
      <c r="AD115" s="110"/>
      <c r="AE115" s="110">
        <v>500</v>
      </c>
      <c r="AF115" s="110"/>
      <c r="AG115" s="110"/>
      <c r="AH115" s="105">
        <f t="shared" si="95"/>
        <v>1400</v>
      </c>
      <c r="AI115" s="105">
        <f t="shared" si="105"/>
        <v>280</v>
      </c>
      <c r="AJ115" s="105">
        <v>900</v>
      </c>
      <c r="AK115" s="105"/>
      <c r="AL115" s="105"/>
      <c r="AM115" s="105"/>
      <c r="AN115" s="105"/>
      <c r="AO115" s="110">
        <f t="shared" si="97"/>
        <v>900</v>
      </c>
      <c r="AP115" s="105">
        <f t="shared" si="98"/>
        <v>180</v>
      </c>
      <c r="AQ115" s="107">
        <v>900</v>
      </c>
      <c r="AR115" s="109"/>
      <c r="AS115" s="109"/>
      <c r="AT115" s="105"/>
      <c r="AU115" s="105"/>
      <c r="AV115" s="105">
        <f t="shared" si="99"/>
        <v>900</v>
      </c>
      <c r="AW115" s="105">
        <f t="shared" si="100"/>
        <v>180</v>
      </c>
      <c r="AX115" s="109">
        <v>900</v>
      </c>
      <c r="AY115" s="109"/>
      <c r="AZ115" s="109">
        <v>200</v>
      </c>
      <c r="BA115" s="110"/>
      <c r="BB115" s="117"/>
      <c r="BC115" s="105">
        <f t="shared" si="101"/>
        <v>1100</v>
      </c>
      <c r="BD115" s="109">
        <f t="shared" si="102"/>
        <v>220</v>
      </c>
      <c r="BE115" s="106">
        <v>900</v>
      </c>
      <c r="BF115" s="105"/>
      <c r="BG115" s="105">
        <v>0</v>
      </c>
      <c r="BH115" s="105"/>
      <c r="BI115" s="105">
        <v>500</v>
      </c>
      <c r="BJ115" s="117"/>
      <c r="BK115" s="105">
        <f t="shared" si="71"/>
        <v>1400</v>
      </c>
      <c r="BL115" s="105">
        <f t="shared" si="72"/>
        <v>280</v>
      </c>
      <c r="BM115" s="105">
        <f>490.91+409.09</f>
        <v>900</v>
      </c>
      <c r="BN115" s="105"/>
      <c r="BO115" s="105">
        <v>0</v>
      </c>
      <c r="BP115" s="105"/>
      <c r="BQ115" s="105"/>
      <c r="BR115" s="105">
        <f t="shared" si="73"/>
        <v>900</v>
      </c>
      <c r="BS115" s="105">
        <f t="shared" si="74"/>
        <v>180</v>
      </c>
      <c r="BT115" s="105">
        <v>855</v>
      </c>
      <c r="BU115" s="105"/>
      <c r="BV115" s="105">
        <v>0</v>
      </c>
      <c r="BW115" s="105"/>
      <c r="BX115" s="111"/>
      <c r="BY115" s="105">
        <f t="shared" si="75"/>
        <v>855</v>
      </c>
      <c r="BZ115" s="105">
        <f t="shared" si="76"/>
        <v>171</v>
      </c>
      <c r="CA115" s="105">
        <v>900</v>
      </c>
      <c r="CB115" s="105"/>
      <c r="CC115" s="105"/>
      <c r="CD115" s="105"/>
      <c r="CE115" s="105"/>
      <c r="CF115" s="105">
        <f t="shared" si="77"/>
        <v>900</v>
      </c>
      <c r="CG115" s="105">
        <f t="shared" si="78"/>
        <v>180</v>
      </c>
      <c r="CH115" s="105">
        <v>900</v>
      </c>
      <c r="CI115" s="105"/>
      <c r="CJ115" s="105">
        <v>0</v>
      </c>
      <c r="CK115" s="105">
        <v>900</v>
      </c>
      <c r="CL115" s="105"/>
      <c r="CM115" s="117"/>
      <c r="CN115" s="105">
        <f t="shared" si="79"/>
        <v>1800</v>
      </c>
      <c r="CO115" s="105">
        <f t="shared" si="80"/>
        <v>360</v>
      </c>
      <c r="CP115" s="105">
        <f t="shared" si="81"/>
        <v>10755</v>
      </c>
      <c r="CQ115" s="105">
        <f t="shared" si="82"/>
        <v>400</v>
      </c>
      <c r="CR115" s="105">
        <f t="shared" si="83"/>
        <v>2025</v>
      </c>
      <c r="CS115" s="105">
        <f t="shared" si="106"/>
        <v>0</v>
      </c>
      <c r="CT115" s="105">
        <f t="shared" ref="CT115:CT146" si="107">CN115+CF115+BY115+BR115+BK115+BC115+AV115+AO115+AH115+Z115+Q115+I115</f>
        <v>13180</v>
      </c>
      <c r="CU115" s="125">
        <f t="shared" si="96"/>
        <v>1098.3333333333333</v>
      </c>
      <c r="CV115" s="106">
        <f t="shared" si="84"/>
        <v>2636</v>
      </c>
      <c r="CW115" s="105">
        <f t="shared" si="85"/>
        <v>10544</v>
      </c>
      <c r="CY115" s="87">
        <v>900</v>
      </c>
    </row>
    <row r="116" spans="1:103" s="88" customFormat="1" ht="18.95" customHeight="1" x14ac:dyDescent="0.25">
      <c r="A116" s="111">
        <v>121</v>
      </c>
      <c r="B116" s="111" t="s">
        <v>346</v>
      </c>
      <c r="C116" s="117" t="s">
        <v>10</v>
      </c>
      <c r="D116" s="110">
        <v>800</v>
      </c>
      <c r="E116" s="110"/>
      <c r="F116" s="110"/>
      <c r="G116" s="110"/>
      <c r="H116" s="105"/>
      <c r="I116" s="110">
        <f t="shared" si="91"/>
        <v>800</v>
      </c>
      <c r="J116" s="106">
        <f t="shared" si="92"/>
        <v>160</v>
      </c>
      <c r="K116" s="110">
        <v>419.05</v>
      </c>
      <c r="L116" s="110"/>
      <c r="M116" s="110"/>
      <c r="N116" s="110"/>
      <c r="O116" s="110"/>
      <c r="P116" s="106"/>
      <c r="Q116" s="110">
        <f t="shared" si="93"/>
        <v>419.05</v>
      </c>
      <c r="R116" s="110">
        <f t="shared" si="103"/>
        <v>83.81</v>
      </c>
      <c r="S116" s="110">
        <v>723.81</v>
      </c>
      <c r="T116" s="110"/>
      <c r="U116" s="110"/>
      <c r="V116" s="110">
        <v>125</v>
      </c>
      <c r="W116" s="110"/>
      <c r="X116" s="110"/>
      <c r="Y116" s="110">
        <v>457.14</v>
      </c>
      <c r="Z116" s="110">
        <f t="shared" si="94"/>
        <v>1305.9499999999998</v>
      </c>
      <c r="AA116" s="105">
        <f t="shared" si="104"/>
        <v>261.19</v>
      </c>
      <c r="AB116" s="110">
        <v>800</v>
      </c>
      <c r="AC116" s="110"/>
      <c r="AD116" s="110"/>
      <c r="AE116" s="110">
        <v>500</v>
      </c>
      <c r="AF116" s="110"/>
      <c r="AG116" s="110"/>
      <c r="AH116" s="105">
        <f t="shared" si="95"/>
        <v>1300</v>
      </c>
      <c r="AI116" s="105">
        <f t="shared" si="105"/>
        <v>260</v>
      </c>
      <c r="AJ116" s="105">
        <v>800</v>
      </c>
      <c r="AK116" s="105"/>
      <c r="AL116" s="105"/>
      <c r="AM116" s="105"/>
      <c r="AN116" s="105"/>
      <c r="AO116" s="110">
        <f t="shared" si="97"/>
        <v>800</v>
      </c>
      <c r="AP116" s="105">
        <f t="shared" si="98"/>
        <v>160</v>
      </c>
      <c r="AQ116" s="107">
        <v>618.17999999999995</v>
      </c>
      <c r="AR116" s="109"/>
      <c r="AS116" s="109"/>
      <c r="AT116" s="105"/>
      <c r="AU116" s="105"/>
      <c r="AV116" s="105">
        <f t="shared" si="99"/>
        <v>618.17999999999995</v>
      </c>
      <c r="AW116" s="105">
        <f t="shared" si="100"/>
        <v>123.636</v>
      </c>
      <c r="AX116" s="109">
        <v>800</v>
      </c>
      <c r="AY116" s="109"/>
      <c r="AZ116" s="109">
        <v>0</v>
      </c>
      <c r="BA116" s="110"/>
      <c r="BB116" s="117">
        <v>181.81</v>
      </c>
      <c r="BC116" s="105">
        <f t="shared" si="101"/>
        <v>981.81</v>
      </c>
      <c r="BD116" s="109">
        <f t="shared" si="102"/>
        <v>196.36199999999999</v>
      </c>
      <c r="BE116" s="106">
        <v>800</v>
      </c>
      <c r="BF116" s="105"/>
      <c r="BG116" s="105">
        <v>0</v>
      </c>
      <c r="BH116" s="105"/>
      <c r="BI116" s="105">
        <v>500</v>
      </c>
      <c r="BJ116" s="117"/>
      <c r="BK116" s="105">
        <f t="shared" si="71"/>
        <v>1300</v>
      </c>
      <c r="BL116" s="105">
        <f t="shared" si="72"/>
        <v>260</v>
      </c>
      <c r="BM116" s="105">
        <v>800</v>
      </c>
      <c r="BN116" s="105"/>
      <c r="BO116" s="105">
        <v>0</v>
      </c>
      <c r="BP116" s="105"/>
      <c r="BQ116" s="105"/>
      <c r="BR116" s="105">
        <f t="shared" si="73"/>
        <v>800</v>
      </c>
      <c r="BS116" s="105">
        <f t="shared" si="74"/>
        <v>160</v>
      </c>
      <c r="BT116" s="105">
        <v>800</v>
      </c>
      <c r="BU116" s="105"/>
      <c r="BV116" s="105">
        <v>0</v>
      </c>
      <c r="BW116" s="105"/>
      <c r="BX116" s="111"/>
      <c r="BY116" s="105">
        <f t="shared" si="75"/>
        <v>800</v>
      </c>
      <c r="BZ116" s="105">
        <f t="shared" si="76"/>
        <v>160</v>
      </c>
      <c r="CA116" s="105">
        <v>800</v>
      </c>
      <c r="CB116" s="105"/>
      <c r="CC116" s="105"/>
      <c r="CD116" s="105"/>
      <c r="CE116" s="105"/>
      <c r="CF116" s="105">
        <f t="shared" si="77"/>
        <v>800</v>
      </c>
      <c r="CG116" s="105">
        <f t="shared" si="78"/>
        <v>160</v>
      </c>
      <c r="CH116" s="105">
        <v>800</v>
      </c>
      <c r="CI116" s="105"/>
      <c r="CJ116" s="105">
        <v>0</v>
      </c>
      <c r="CK116" s="105">
        <v>800</v>
      </c>
      <c r="CL116" s="105"/>
      <c r="CM116" s="117"/>
      <c r="CN116" s="105">
        <f t="shared" si="79"/>
        <v>1600</v>
      </c>
      <c r="CO116" s="105">
        <f t="shared" si="80"/>
        <v>320</v>
      </c>
      <c r="CP116" s="105">
        <f t="shared" si="81"/>
        <v>8961.0400000000009</v>
      </c>
      <c r="CQ116" s="105">
        <f t="shared" si="82"/>
        <v>0</v>
      </c>
      <c r="CR116" s="105">
        <f t="shared" si="83"/>
        <v>1925</v>
      </c>
      <c r="CS116" s="105">
        <f t="shared" si="106"/>
        <v>638.95000000000005</v>
      </c>
      <c r="CT116" s="105">
        <f t="shared" si="107"/>
        <v>11524.989999999998</v>
      </c>
      <c r="CU116" s="125">
        <f t="shared" si="96"/>
        <v>960.41583333333313</v>
      </c>
      <c r="CV116" s="106">
        <f t="shared" si="84"/>
        <v>2304.998</v>
      </c>
      <c r="CW116" s="105">
        <f t="shared" si="85"/>
        <v>9219.9919999999984</v>
      </c>
      <c r="CY116" s="87">
        <v>800</v>
      </c>
    </row>
    <row r="117" spans="1:103" s="88" customFormat="1" ht="29.25" customHeight="1" x14ac:dyDescent="0.25">
      <c r="A117" s="111">
        <v>122</v>
      </c>
      <c r="B117" s="99" t="s">
        <v>345</v>
      </c>
      <c r="C117" s="99" t="s">
        <v>344</v>
      </c>
      <c r="D117" s="110">
        <v>2150</v>
      </c>
      <c r="E117" s="110"/>
      <c r="F117" s="110">
        <v>1075</v>
      </c>
      <c r="G117" s="110"/>
      <c r="H117" s="105"/>
      <c r="I117" s="110">
        <f t="shared" si="91"/>
        <v>3225</v>
      </c>
      <c r="J117" s="106">
        <f t="shared" si="92"/>
        <v>645</v>
      </c>
      <c r="K117" s="110">
        <v>2150</v>
      </c>
      <c r="L117" s="110"/>
      <c r="M117" s="110">
        <v>1075</v>
      </c>
      <c r="N117" s="110"/>
      <c r="O117" s="110"/>
      <c r="P117" s="106"/>
      <c r="Q117" s="110">
        <f t="shared" si="93"/>
        <v>3225</v>
      </c>
      <c r="R117" s="110">
        <f t="shared" si="103"/>
        <v>645</v>
      </c>
      <c r="S117" s="110">
        <v>2150</v>
      </c>
      <c r="T117" s="110"/>
      <c r="U117" s="110">
        <v>1075</v>
      </c>
      <c r="V117" s="110">
        <v>125</v>
      </c>
      <c r="W117" s="110"/>
      <c r="X117" s="110"/>
      <c r="Y117" s="110"/>
      <c r="Z117" s="110">
        <f t="shared" si="94"/>
        <v>3350</v>
      </c>
      <c r="AA117" s="105">
        <f t="shared" si="104"/>
        <v>670</v>
      </c>
      <c r="AB117" s="110">
        <v>1612.5</v>
      </c>
      <c r="AC117" s="110"/>
      <c r="AD117" s="110">
        <v>1075</v>
      </c>
      <c r="AE117" s="110">
        <v>500</v>
      </c>
      <c r="AF117" s="110"/>
      <c r="AG117" s="110">
        <v>537.5</v>
      </c>
      <c r="AH117" s="105">
        <f t="shared" si="95"/>
        <v>3725</v>
      </c>
      <c r="AI117" s="105">
        <f t="shared" si="105"/>
        <v>745</v>
      </c>
      <c r="AJ117" s="105">
        <f>1552.78+358.33</f>
        <v>1911.11</v>
      </c>
      <c r="AK117" s="105"/>
      <c r="AL117" s="105">
        <v>1075</v>
      </c>
      <c r="AM117" s="105"/>
      <c r="AN117" s="105"/>
      <c r="AO117" s="110">
        <f t="shared" si="97"/>
        <v>2986.1099999999997</v>
      </c>
      <c r="AP117" s="105">
        <f t="shared" si="98"/>
        <v>597.22199999999998</v>
      </c>
      <c r="AQ117" s="107">
        <v>2150</v>
      </c>
      <c r="AR117" s="109"/>
      <c r="AS117" s="109">
        <v>1075</v>
      </c>
      <c r="AT117" s="105"/>
      <c r="AU117" s="105">
        <v>238.88</v>
      </c>
      <c r="AV117" s="105">
        <f t="shared" si="99"/>
        <v>3463.88</v>
      </c>
      <c r="AW117" s="105">
        <f t="shared" si="100"/>
        <v>692.77600000000007</v>
      </c>
      <c r="AX117" s="109">
        <v>2150</v>
      </c>
      <c r="AY117" s="109"/>
      <c r="AZ117" s="109">
        <v>1075</v>
      </c>
      <c r="BA117" s="110"/>
      <c r="BB117" s="117"/>
      <c r="BC117" s="105">
        <f t="shared" si="101"/>
        <v>3225</v>
      </c>
      <c r="BD117" s="109">
        <f t="shared" si="102"/>
        <v>645</v>
      </c>
      <c r="BE117" s="106">
        <v>2150</v>
      </c>
      <c r="BF117" s="105"/>
      <c r="BG117" s="105">
        <v>1075</v>
      </c>
      <c r="BH117" s="105"/>
      <c r="BI117" s="105">
        <v>500</v>
      </c>
      <c r="BJ117" s="117"/>
      <c r="BK117" s="105">
        <f t="shared" si="71"/>
        <v>3725</v>
      </c>
      <c r="BL117" s="105">
        <f t="shared" si="72"/>
        <v>745</v>
      </c>
      <c r="BM117" s="105">
        <v>2150</v>
      </c>
      <c r="BN117" s="105"/>
      <c r="BO117" s="105">
        <v>1075</v>
      </c>
      <c r="BP117" s="105"/>
      <c r="BQ117" s="105"/>
      <c r="BR117" s="105">
        <f t="shared" si="73"/>
        <v>3225</v>
      </c>
      <c r="BS117" s="105">
        <f t="shared" si="74"/>
        <v>645</v>
      </c>
      <c r="BT117" s="105">
        <v>2150</v>
      </c>
      <c r="BU117" s="105"/>
      <c r="BV117" s="105">
        <v>1075</v>
      </c>
      <c r="BW117" s="105"/>
      <c r="BX117" s="111"/>
      <c r="BY117" s="105">
        <f t="shared" si="75"/>
        <v>3225</v>
      </c>
      <c r="BZ117" s="105">
        <f t="shared" si="76"/>
        <v>645</v>
      </c>
      <c r="CA117" s="105">
        <v>2150</v>
      </c>
      <c r="CB117" s="105"/>
      <c r="CC117" s="105">
        <v>1075</v>
      </c>
      <c r="CD117" s="105"/>
      <c r="CE117" s="105"/>
      <c r="CF117" s="105">
        <f t="shared" si="77"/>
        <v>3225</v>
      </c>
      <c r="CG117" s="105">
        <f t="shared" si="78"/>
        <v>645</v>
      </c>
      <c r="CH117" s="105">
        <v>1368.18</v>
      </c>
      <c r="CI117" s="105"/>
      <c r="CJ117" s="105">
        <v>1075</v>
      </c>
      <c r="CK117" s="105">
        <v>2150</v>
      </c>
      <c r="CL117" s="105"/>
      <c r="CM117" s="117">
        <f>293.18+488.63</f>
        <v>781.81</v>
      </c>
      <c r="CN117" s="105">
        <f t="shared" si="79"/>
        <v>5374.99</v>
      </c>
      <c r="CO117" s="105">
        <f t="shared" si="80"/>
        <v>1074.998</v>
      </c>
      <c r="CP117" s="105">
        <f t="shared" si="81"/>
        <v>24241.79</v>
      </c>
      <c r="CQ117" s="105">
        <f t="shared" si="82"/>
        <v>12900</v>
      </c>
      <c r="CR117" s="105">
        <f t="shared" si="83"/>
        <v>3275</v>
      </c>
      <c r="CS117" s="105">
        <f t="shared" si="106"/>
        <v>1558.19</v>
      </c>
      <c r="CT117" s="105">
        <f t="shared" si="107"/>
        <v>41974.979999999996</v>
      </c>
      <c r="CU117" s="125">
        <f t="shared" si="96"/>
        <v>3497.9149999999995</v>
      </c>
      <c r="CV117" s="106">
        <f t="shared" si="84"/>
        <v>8394.9959999999992</v>
      </c>
      <c r="CW117" s="105">
        <f t="shared" si="85"/>
        <v>33579.983999999997</v>
      </c>
      <c r="CY117" s="87"/>
    </row>
    <row r="118" spans="1:103" s="88" customFormat="1" ht="25.5" customHeight="1" x14ac:dyDescent="0.25">
      <c r="A118" s="111">
        <v>123</v>
      </c>
      <c r="B118" s="99" t="s">
        <v>343</v>
      </c>
      <c r="C118" s="122" t="s">
        <v>342</v>
      </c>
      <c r="D118" s="110">
        <v>1600</v>
      </c>
      <c r="E118" s="110"/>
      <c r="F118" s="110">
        <v>800</v>
      </c>
      <c r="G118" s="110"/>
      <c r="H118" s="105"/>
      <c r="I118" s="110">
        <f t="shared" si="91"/>
        <v>2400</v>
      </c>
      <c r="J118" s="106">
        <f t="shared" si="92"/>
        <v>480</v>
      </c>
      <c r="K118" s="110">
        <v>1600</v>
      </c>
      <c r="L118" s="110"/>
      <c r="M118" s="110">
        <v>850</v>
      </c>
      <c r="N118" s="110"/>
      <c r="O118" s="110"/>
      <c r="P118" s="106"/>
      <c r="Q118" s="110">
        <f t="shared" si="93"/>
        <v>2450</v>
      </c>
      <c r="R118" s="110">
        <f t="shared" si="103"/>
        <v>490</v>
      </c>
      <c r="S118" s="110">
        <v>1600</v>
      </c>
      <c r="T118" s="110"/>
      <c r="U118" s="110">
        <v>850</v>
      </c>
      <c r="V118" s="110">
        <v>125</v>
      </c>
      <c r="W118" s="110"/>
      <c r="X118" s="110"/>
      <c r="Y118" s="110"/>
      <c r="Z118" s="110">
        <f t="shared" si="94"/>
        <v>2575</v>
      </c>
      <c r="AA118" s="105">
        <f t="shared" si="104"/>
        <v>515</v>
      </c>
      <c r="AB118" s="110">
        <v>1737.5</v>
      </c>
      <c r="AC118" s="110"/>
      <c r="AD118" s="110">
        <v>800</v>
      </c>
      <c r="AE118" s="110">
        <v>500</v>
      </c>
      <c r="AF118" s="110"/>
      <c r="AG118" s="110"/>
      <c r="AH118" s="105">
        <f t="shared" si="95"/>
        <v>3037.5</v>
      </c>
      <c r="AI118" s="105">
        <f t="shared" si="105"/>
        <v>607.5</v>
      </c>
      <c r="AJ118" s="105">
        <v>1600</v>
      </c>
      <c r="AK118" s="105"/>
      <c r="AL118" s="105">
        <v>800</v>
      </c>
      <c r="AM118" s="105"/>
      <c r="AN118" s="105"/>
      <c r="AO118" s="110">
        <f t="shared" si="97"/>
        <v>2400</v>
      </c>
      <c r="AP118" s="105">
        <f t="shared" si="98"/>
        <v>480</v>
      </c>
      <c r="AQ118" s="107">
        <v>1700</v>
      </c>
      <c r="AR118" s="109"/>
      <c r="AS118" s="109">
        <v>800</v>
      </c>
      <c r="AT118" s="105"/>
      <c r="AU118" s="105"/>
      <c r="AV118" s="105">
        <f t="shared" si="99"/>
        <v>2500</v>
      </c>
      <c r="AW118" s="105">
        <f t="shared" si="100"/>
        <v>500</v>
      </c>
      <c r="AX118" s="109">
        <v>1704.76</v>
      </c>
      <c r="AY118" s="109"/>
      <c r="AZ118" s="109">
        <v>800</v>
      </c>
      <c r="BA118" s="110"/>
      <c r="BB118" s="117"/>
      <c r="BC118" s="105">
        <f t="shared" si="101"/>
        <v>2504.7600000000002</v>
      </c>
      <c r="BD118" s="109">
        <f t="shared" si="102"/>
        <v>500.95200000000006</v>
      </c>
      <c r="BE118" s="106">
        <v>1623.91</v>
      </c>
      <c r="BF118" s="105"/>
      <c r="BG118" s="105">
        <v>800</v>
      </c>
      <c r="BH118" s="105"/>
      <c r="BI118" s="105">
        <v>500</v>
      </c>
      <c r="BJ118" s="117"/>
      <c r="BK118" s="105">
        <f t="shared" si="71"/>
        <v>2923.91</v>
      </c>
      <c r="BL118" s="105">
        <f t="shared" si="72"/>
        <v>584.78200000000004</v>
      </c>
      <c r="BM118" s="105">
        <v>1600</v>
      </c>
      <c r="BN118" s="105"/>
      <c r="BO118" s="105">
        <v>850</v>
      </c>
      <c r="BP118" s="105"/>
      <c r="BQ118" s="105"/>
      <c r="BR118" s="105">
        <f t="shared" si="73"/>
        <v>2450</v>
      </c>
      <c r="BS118" s="105">
        <f t="shared" si="74"/>
        <v>490</v>
      </c>
      <c r="BT118" s="105">
        <f>1440+160</f>
        <v>1600</v>
      </c>
      <c r="BU118" s="105"/>
      <c r="BV118" s="105">
        <v>850</v>
      </c>
      <c r="BW118" s="105"/>
      <c r="BX118" s="111"/>
      <c r="BY118" s="105">
        <f t="shared" si="75"/>
        <v>2450</v>
      </c>
      <c r="BZ118" s="105">
        <f t="shared" si="76"/>
        <v>490</v>
      </c>
      <c r="CA118" s="105">
        <v>1704.76</v>
      </c>
      <c r="CB118" s="105"/>
      <c r="CC118" s="105">
        <v>850</v>
      </c>
      <c r="CD118" s="105"/>
      <c r="CE118" s="105"/>
      <c r="CF118" s="105">
        <f t="shared" si="77"/>
        <v>2554.7600000000002</v>
      </c>
      <c r="CG118" s="105">
        <f t="shared" si="78"/>
        <v>510.95200000000006</v>
      </c>
      <c r="CH118" s="105">
        <v>1723.81</v>
      </c>
      <c r="CI118" s="105"/>
      <c r="CJ118" s="105">
        <v>938</v>
      </c>
      <c r="CK118" s="105">
        <v>1600</v>
      </c>
      <c r="CL118" s="105"/>
      <c r="CM118" s="117">
        <v>76.19</v>
      </c>
      <c r="CN118" s="105">
        <f t="shared" si="79"/>
        <v>4338</v>
      </c>
      <c r="CO118" s="105">
        <f t="shared" si="80"/>
        <v>867.6</v>
      </c>
      <c r="CP118" s="105">
        <f t="shared" si="81"/>
        <v>19794.739999999998</v>
      </c>
      <c r="CQ118" s="105">
        <f t="shared" si="82"/>
        <v>9988</v>
      </c>
      <c r="CR118" s="105">
        <f t="shared" si="83"/>
        <v>2725</v>
      </c>
      <c r="CS118" s="105">
        <f t="shared" si="106"/>
        <v>76.19</v>
      </c>
      <c r="CT118" s="105">
        <f t="shared" si="107"/>
        <v>32583.93</v>
      </c>
      <c r="CU118" s="125">
        <f t="shared" si="96"/>
        <v>2715.3274999999999</v>
      </c>
      <c r="CV118" s="106">
        <f t="shared" si="84"/>
        <v>6516.7860000000001</v>
      </c>
      <c r="CW118" s="105">
        <f t="shared" si="85"/>
        <v>26067.144</v>
      </c>
      <c r="CY118" s="87"/>
    </row>
    <row r="119" spans="1:103" s="88" customFormat="1" ht="21" customHeight="1" x14ac:dyDescent="0.25">
      <c r="A119" s="111">
        <v>124</v>
      </c>
      <c r="B119" s="111" t="s">
        <v>341</v>
      </c>
      <c r="C119" s="117" t="s">
        <v>9</v>
      </c>
      <c r="D119" s="110">
        <v>900</v>
      </c>
      <c r="E119" s="110"/>
      <c r="F119" s="110">
        <v>450</v>
      </c>
      <c r="G119" s="110"/>
      <c r="H119" s="105"/>
      <c r="I119" s="110">
        <f t="shared" si="91"/>
        <v>1350</v>
      </c>
      <c r="J119" s="106">
        <f t="shared" si="92"/>
        <v>270</v>
      </c>
      <c r="K119" s="110">
        <v>966.67</v>
      </c>
      <c r="L119" s="110"/>
      <c r="M119" s="110">
        <v>400</v>
      </c>
      <c r="N119" s="110"/>
      <c r="O119" s="110"/>
      <c r="P119" s="106"/>
      <c r="Q119" s="110">
        <f t="shared" si="93"/>
        <v>1366.67</v>
      </c>
      <c r="R119" s="110">
        <f t="shared" si="103"/>
        <v>273.334</v>
      </c>
      <c r="S119" s="110">
        <v>933.33</v>
      </c>
      <c r="T119" s="110"/>
      <c r="U119" s="110">
        <v>375</v>
      </c>
      <c r="V119" s="110">
        <v>125</v>
      </c>
      <c r="W119" s="110"/>
      <c r="X119" s="110"/>
      <c r="Y119" s="110"/>
      <c r="Z119" s="110">
        <f t="shared" si="94"/>
        <v>1433.33</v>
      </c>
      <c r="AA119" s="105">
        <f t="shared" si="104"/>
        <v>286.666</v>
      </c>
      <c r="AB119" s="110">
        <v>900</v>
      </c>
      <c r="AC119" s="110"/>
      <c r="AD119" s="110">
        <v>450</v>
      </c>
      <c r="AE119" s="110">
        <v>500</v>
      </c>
      <c r="AF119" s="110"/>
      <c r="AG119" s="110"/>
      <c r="AH119" s="105">
        <f t="shared" si="95"/>
        <v>1850</v>
      </c>
      <c r="AI119" s="105">
        <f t="shared" si="105"/>
        <v>370</v>
      </c>
      <c r="AJ119" s="105">
        <v>1016.67</v>
      </c>
      <c r="AK119" s="105"/>
      <c r="AL119" s="105">
        <v>450</v>
      </c>
      <c r="AM119" s="105"/>
      <c r="AN119" s="105"/>
      <c r="AO119" s="110">
        <f t="shared" si="97"/>
        <v>1466.67</v>
      </c>
      <c r="AP119" s="105">
        <f t="shared" si="98"/>
        <v>293.334</v>
      </c>
      <c r="AQ119" s="107">
        <v>963.64</v>
      </c>
      <c r="AR119" s="109"/>
      <c r="AS119" s="109">
        <v>450</v>
      </c>
      <c r="AT119" s="105"/>
      <c r="AU119" s="105"/>
      <c r="AV119" s="105">
        <f t="shared" si="99"/>
        <v>1413.6399999999999</v>
      </c>
      <c r="AW119" s="105">
        <f t="shared" si="100"/>
        <v>282.72800000000001</v>
      </c>
      <c r="AX119" s="109">
        <v>900</v>
      </c>
      <c r="AY119" s="109"/>
      <c r="AZ119" s="109">
        <v>250</v>
      </c>
      <c r="BA119" s="115"/>
      <c r="BB119" s="117"/>
      <c r="BC119" s="105">
        <f t="shared" si="101"/>
        <v>1150</v>
      </c>
      <c r="BD119" s="109">
        <f t="shared" si="102"/>
        <v>230</v>
      </c>
      <c r="BE119" s="106">
        <v>1113.04</v>
      </c>
      <c r="BF119" s="105"/>
      <c r="BG119" s="105">
        <v>400</v>
      </c>
      <c r="BH119" s="105"/>
      <c r="BI119" s="105">
        <v>500</v>
      </c>
      <c r="BJ119" s="117"/>
      <c r="BK119" s="105">
        <f t="shared" si="71"/>
        <v>2013.04</v>
      </c>
      <c r="BL119" s="105">
        <f t="shared" si="72"/>
        <v>402.608</v>
      </c>
      <c r="BM119" s="105">
        <v>963.64</v>
      </c>
      <c r="BN119" s="105"/>
      <c r="BO119" s="105">
        <v>400</v>
      </c>
      <c r="BP119" s="105"/>
      <c r="BQ119" s="105"/>
      <c r="BR119" s="105">
        <f t="shared" si="73"/>
        <v>1363.6399999999999</v>
      </c>
      <c r="BS119" s="105">
        <f t="shared" si="74"/>
        <v>272.72800000000001</v>
      </c>
      <c r="BT119" s="105">
        <v>1071.82</v>
      </c>
      <c r="BU119" s="105"/>
      <c r="BV119" s="105">
        <v>400</v>
      </c>
      <c r="BW119" s="105"/>
      <c r="BX119" s="111"/>
      <c r="BY119" s="105">
        <f t="shared" si="75"/>
        <v>1471.82</v>
      </c>
      <c r="BZ119" s="105">
        <f t="shared" si="76"/>
        <v>294.36399999999998</v>
      </c>
      <c r="CA119" s="105">
        <v>1033.33</v>
      </c>
      <c r="CB119" s="105"/>
      <c r="CC119" s="105">
        <v>380</v>
      </c>
      <c r="CD119" s="105"/>
      <c r="CE119" s="105"/>
      <c r="CF119" s="105">
        <f t="shared" si="77"/>
        <v>1413.33</v>
      </c>
      <c r="CG119" s="105">
        <f t="shared" si="78"/>
        <v>282.666</v>
      </c>
      <c r="CH119" s="105">
        <v>900</v>
      </c>
      <c r="CI119" s="105"/>
      <c r="CJ119" s="105">
        <v>438</v>
      </c>
      <c r="CK119" s="105">
        <v>900</v>
      </c>
      <c r="CL119" s="105"/>
      <c r="CM119" s="117"/>
      <c r="CN119" s="105">
        <f t="shared" si="79"/>
        <v>2238</v>
      </c>
      <c r="CO119" s="105">
        <f t="shared" si="80"/>
        <v>447.6</v>
      </c>
      <c r="CP119" s="105">
        <f t="shared" si="81"/>
        <v>11662.14</v>
      </c>
      <c r="CQ119" s="105">
        <f t="shared" si="82"/>
        <v>4843</v>
      </c>
      <c r="CR119" s="105">
        <f t="shared" si="83"/>
        <v>2025</v>
      </c>
      <c r="CS119" s="105">
        <f t="shared" si="106"/>
        <v>0</v>
      </c>
      <c r="CT119" s="105">
        <f t="shared" si="107"/>
        <v>18530.14</v>
      </c>
      <c r="CU119" s="125">
        <f t="shared" si="96"/>
        <v>1544.1783333333333</v>
      </c>
      <c r="CV119" s="106">
        <f t="shared" si="84"/>
        <v>3706.0279999999998</v>
      </c>
      <c r="CW119" s="105">
        <f t="shared" si="85"/>
        <v>14824.111999999999</v>
      </c>
      <c r="CY119" s="87"/>
    </row>
    <row r="120" spans="1:103" s="88" customFormat="1" ht="27" customHeight="1" x14ac:dyDescent="0.25">
      <c r="A120" s="111">
        <v>125</v>
      </c>
      <c r="B120" s="99" t="s">
        <v>340</v>
      </c>
      <c r="C120" s="122" t="s">
        <v>339</v>
      </c>
      <c r="D120" s="110">
        <v>1600</v>
      </c>
      <c r="E120" s="110"/>
      <c r="F120" s="110">
        <v>700</v>
      </c>
      <c r="G120" s="110"/>
      <c r="H120" s="105"/>
      <c r="I120" s="110">
        <f t="shared" si="91"/>
        <v>2300</v>
      </c>
      <c r="J120" s="106">
        <f t="shared" si="92"/>
        <v>460</v>
      </c>
      <c r="K120" s="110">
        <v>1042.8599999999999</v>
      </c>
      <c r="L120" s="110"/>
      <c r="M120" s="110">
        <v>750</v>
      </c>
      <c r="N120" s="110"/>
      <c r="O120" s="110"/>
      <c r="P120" s="106">
        <v>609.52</v>
      </c>
      <c r="Q120" s="110">
        <f t="shared" si="93"/>
        <v>2402.38</v>
      </c>
      <c r="R120" s="110">
        <f t="shared" si="103"/>
        <v>480.47600000000006</v>
      </c>
      <c r="S120" s="110">
        <v>1626.19</v>
      </c>
      <c r="T120" s="110"/>
      <c r="U120" s="110">
        <v>750</v>
      </c>
      <c r="V120" s="110">
        <v>125</v>
      </c>
      <c r="W120" s="110"/>
      <c r="X120" s="110"/>
      <c r="Y120" s="110"/>
      <c r="Z120" s="110">
        <f t="shared" si="94"/>
        <v>2501.19</v>
      </c>
      <c r="AA120" s="105">
        <f t="shared" si="104"/>
        <v>500.23800000000006</v>
      </c>
      <c r="AB120" s="110">
        <v>1600</v>
      </c>
      <c r="AC120" s="110"/>
      <c r="AD120" s="110">
        <v>800</v>
      </c>
      <c r="AE120" s="110">
        <v>500</v>
      </c>
      <c r="AF120" s="110"/>
      <c r="AG120" s="110"/>
      <c r="AH120" s="105">
        <f t="shared" si="95"/>
        <v>2900</v>
      </c>
      <c r="AI120" s="105">
        <f t="shared" si="105"/>
        <v>580</v>
      </c>
      <c r="AJ120" s="105">
        <v>1600</v>
      </c>
      <c r="AK120" s="105"/>
      <c r="AL120" s="105">
        <v>800</v>
      </c>
      <c r="AM120" s="105"/>
      <c r="AN120" s="105"/>
      <c r="AO120" s="110">
        <f t="shared" si="97"/>
        <v>2400</v>
      </c>
      <c r="AP120" s="105">
        <f t="shared" si="98"/>
        <v>480</v>
      </c>
      <c r="AQ120" s="107">
        <v>1686.11</v>
      </c>
      <c r="AR120" s="109"/>
      <c r="AS120" s="109">
        <v>800</v>
      </c>
      <c r="AT120" s="105"/>
      <c r="AU120" s="105"/>
      <c r="AV120" s="105">
        <f t="shared" si="99"/>
        <v>2486.1099999999997</v>
      </c>
      <c r="AW120" s="105">
        <f t="shared" si="100"/>
        <v>497.22199999999998</v>
      </c>
      <c r="AX120" s="109">
        <v>1600</v>
      </c>
      <c r="AY120" s="109"/>
      <c r="AZ120" s="109">
        <v>800</v>
      </c>
      <c r="BA120" s="115"/>
      <c r="BB120" s="117"/>
      <c r="BC120" s="105">
        <f t="shared" si="101"/>
        <v>2400</v>
      </c>
      <c r="BD120" s="109">
        <f t="shared" si="102"/>
        <v>480</v>
      </c>
      <c r="BE120" s="106">
        <v>904.35</v>
      </c>
      <c r="BF120" s="105"/>
      <c r="BG120" s="105">
        <v>800</v>
      </c>
      <c r="BH120" s="105"/>
      <c r="BI120" s="105">
        <v>500</v>
      </c>
      <c r="BJ120" s="117"/>
      <c r="BK120" s="105">
        <f t="shared" si="71"/>
        <v>2204.35</v>
      </c>
      <c r="BL120" s="105">
        <f t="shared" si="72"/>
        <v>440.87</v>
      </c>
      <c r="BM120" s="105">
        <v>1600</v>
      </c>
      <c r="BN120" s="105"/>
      <c r="BO120" s="105">
        <v>850</v>
      </c>
      <c r="BP120" s="105"/>
      <c r="BQ120" s="105"/>
      <c r="BR120" s="105">
        <f t="shared" si="73"/>
        <v>2450</v>
      </c>
      <c r="BS120" s="105">
        <f t="shared" si="74"/>
        <v>490</v>
      </c>
      <c r="BT120" s="105">
        <v>1275</v>
      </c>
      <c r="BU120" s="105"/>
      <c r="BV120" s="105">
        <v>800</v>
      </c>
      <c r="BW120" s="105"/>
      <c r="BX120" s="111"/>
      <c r="BY120" s="105">
        <f t="shared" si="75"/>
        <v>2075</v>
      </c>
      <c r="BZ120" s="105">
        <f t="shared" si="76"/>
        <v>415</v>
      </c>
      <c r="CA120" s="105">
        <v>1600</v>
      </c>
      <c r="CB120" s="105"/>
      <c r="CC120" s="105">
        <v>850</v>
      </c>
      <c r="CD120" s="105"/>
      <c r="CE120" s="105"/>
      <c r="CF120" s="105">
        <f t="shared" si="77"/>
        <v>2450</v>
      </c>
      <c r="CG120" s="105">
        <f t="shared" si="78"/>
        <v>490</v>
      </c>
      <c r="CH120" s="105">
        <v>1236.3599999999999</v>
      </c>
      <c r="CI120" s="105"/>
      <c r="CJ120" s="105">
        <v>876</v>
      </c>
      <c r="CK120" s="105">
        <v>1600</v>
      </c>
      <c r="CL120" s="105"/>
      <c r="CM120" s="117">
        <v>363.63</v>
      </c>
      <c r="CN120" s="105">
        <f t="shared" si="79"/>
        <v>4075.99</v>
      </c>
      <c r="CO120" s="105">
        <f t="shared" si="80"/>
        <v>815.19799999999998</v>
      </c>
      <c r="CP120" s="105">
        <f t="shared" si="81"/>
        <v>17370.870000000003</v>
      </c>
      <c r="CQ120" s="105">
        <f t="shared" si="82"/>
        <v>9576</v>
      </c>
      <c r="CR120" s="105">
        <f t="shared" si="83"/>
        <v>2725</v>
      </c>
      <c r="CS120" s="105">
        <f t="shared" si="106"/>
        <v>973.15</v>
      </c>
      <c r="CT120" s="105">
        <f t="shared" si="107"/>
        <v>30645.02</v>
      </c>
      <c r="CU120" s="125">
        <f t="shared" si="96"/>
        <v>2553.7516666666666</v>
      </c>
      <c r="CV120" s="106">
        <f t="shared" si="84"/>
        <v>6129.0039999999999</v>
      </c>
      <c r="CW120" s="105">
        <f t="shared" si="85"/>
        <v>24516.016</v>
      </c>
      <c r="CY120" s="87"/>
    </row>
    <row r="121" spans="1:103" s="88" customFormat="1" ht="22.5" customHeight="1" x14ac:dyDescent="0.25">
      <c r="A121" s="111">
        <v>126</v>
      </c>
      <c r="B121" s="111" t="s">
        <v>338</v>
      </c>
      <c r="C121" s="117" t="s">
        <v>8</v>
      </c>
      <c r="D121" s="110">
        <f>1000+300</f>
        <v>1300</v>
      </c>
      <c r="E121" s="110"/>
      <c r="F121" s="110">
        <v>450</v>
      </c>
      <c r="G121" s="110"/>
      <c r="H121" s="105"/>
      <c r="I121" s="110">
        <f t="shared" si="91"/>
        <v>1750</v>
      </c>
      <c r="J121" s="106">
        <f t="shared" si="92"/>
        <v>350</v>
      </c>
      <c r="K121" s="110">
        <v>1200</v>
      </c>
      <c r="L121" s="110"/>
      <c r="M121" s="110">
        <v>400</v>
      </c>
      <c r="N121" s="110"/>
      <c r="O121" s="110"/>
      <c r="P121" s="106"/>
      <c r="Q121" s="110">
        <f>P121+O121+N121+M121+L121+K121</f>
        <v>1600</v>
      </c>
      <c r="R121" s="110">
        <f t="shared" si="103"/>
        <v>320</v>
      </c>
      <c r="S121" s="110">
        <v>1000</v>
      </c>
      <c r="T121" s="110"/>
      <c r="U121" s="110">
        <v>375</v>
      </c>
      <c r="V121" s="110">
        <v>125</v>
      </c>
      <c r="W121" s="110"/>
      <c r="X121" s="110"/>
      <c r="Y121" s="110"/>
      <c r="Z121" s="110">
        <f>Y121+X121+W121+V121+U121+T121+S121</f>
        <v>1500</v>
      </c>
      <c r="AA121" s="105">
        <f t="shared" si="104"/>
        <v>300</v>
      </c>
      <c r="AB121" s="110">
        <v>1030</v>
      </c>
      <c r="AC121" s="110"/>
      <c r="AD121" s="110">
        <v>450</v>
      </c>
      <c r="AE121" s="110">
        <v>500</v>
      </c>
      <c r="AF121" s="110"/>
      <c r="AG121" s="110"/>
      <c r="AH121" s="105">
        <f>AG121+AF121+AE121+AD121+AC121+AB121</f>
        <v>1980</v>
      </c>
      <c r="AI121" s="105">
        <f t="shared" si="105"/>
        <v>396</v>
      </c>
      <c r="AJ121" s="105">
        <v>1000</v>
      </c>
      <c r="AK121" s="105"/>
      <c r="AL121" s="105">
        <v>450</v>
      </c>
      <c r="AM121" s="105"/>
      <c r="AN121" s="105"/>
      <c r="AO121" s="110">
        <f t="shared" si="97"/>
        <v>1450</v>
      </c>
      <c r="AP121" s="105">
        <f t="shared" si="98"/>
        <v>290</v>
      </c>
      <c r="AQ121" s="107">
        <v>1136.3599999999999</v>
      </c>
      <c r="AR121" s="109"/>
      <c r="AS121" s="109">
        <v>450</v>
      </c>
      <c r="AT121" s="105"/>
      <c r="AU121" s="105"/>
      <c r="AV121" s="105">
        <f t="shared" si="99"/>
        <v>1586.36</v>
      </c>
      <c r="AW121" s="105">
        <f t="shared" si="100"/>
        <v>317.27199999999999</v>
      </c>
      <c r="AX121" s="109">
        <v>1170.1300000000001</v>
      </c>
      <c r="AY121" s="109"/>
      <c r="AZ121" s="109">
        <v>400</v>
      </c>
      <c r="BA121" s="115"/>
      <c r="BB121" s="117"/>
      <c r="BC121" s="105">
        <f t="shared" si="101"/>
        <v>1570.13</v>
      </c>
      <c r="BD121" s="109">
        <f t="shared" si="102"/>
        <v>314.02600000000007</v>
      </c>
      <c r="BE121" s="106">
        <v>1260.8699999999999</v>
      </c>
      <c r="BF121" s="105"/>
      <c r="BG121" s="105">
        <v>400</v>
      </c>
      <c r="BH121" s="105"/>
      <c r="BI121" s="105">
        <v>500</v>
      </c>
      <c r="BJ121" s="117"/>
      <c r="BK121" s="105">
        <f t="shared" si="71"/>
        <v>2160.87</v>
      </c>
      <c r="BL121" s="105">
        <f t="shared" si="72"/>
        <v>432.17399999999998</v>
      </c>
      <c r="BM121" s="105">
        <v>1000</v>
      </c>
      <c r="BN121" s="105"/>
      <c r="BO121" s="105">
        <v>400</v>
      </c>
      <c r="BP121" s="105"/>
      <c r="BQ121" s="105"/>
      <c r="BR121" s="105">
        <f t="shared" si="73"/>
        <v>1400</v>
      </c>
      <c r="BS121" s="105">
        <f t="shared" si="74"/>
        <v>280</v>
      </c>
      <c r="BT121" s="105">
        <v>1240</v>
      </c>
      <c r="BU121" s="105"/>
      <c r="BV121" s="105">
        <v>400</v>
      </c>
      <c r="BW121" s="105"/>
      <c r="BX121" s="111"/>
      <c r="BY121" s="105">
        <f t="shared" si="75"/>
        <v>1640</v>
      </c>
      <c r="BZ121" s="105">
        <f t="shared" si="76"/>
        <v>328</v>
      </c>
      <c r="CA121" s="105">
        <v>1000</v>
      </c>
      <c r="CB121" s="105"/>
      <c r="CC121" s="105">
        <v>380</v>
      </c>
      <c r="CD121" s="105"/>
      <c r="CE121" s="105"/>
      <c r="CF121" s="105">
        <f t="shared" si="77"/>
        <v>1380</v>
      </c>
      <c r="CG121" s="105">
        <f t="shared" si="78"/>
        <v>276</v>
      </c>
      <c r="CH121" s="105">
        <f>1136.36+190.91</f>
        <v>1327.27</v>
      </c>
      <c r="CI121" s="105"/>
      <c r="CJ121" s="105">
        <v>438</v>
      </c>
      <c r="CK121" s="105">
        <v>1000</v>
      </c>
      <c r="CL121" s="105"/>
      <c r="CM121" s="117"/>
      <c r="CN121" s="105">
        <f t="shared" si="79"/>
        <v>2765.27</v>
      </c>
      <c r="CO121" s="105">
        <f t="shared" si="80"/>
        <v>553.05399999999997</v>
      </c>
      <c r="CP121" s="105">
        <f t="shared" si="81"/>
        <v>13664.630000000001</v>
      </c>
      <c r="CQ121" s="105">
        <f t="shared" si="82"/>
        <v>4993</v>
      </c>
      <c r="CR121" s="105">
        <f t="shared" si="83"/>
        <v>2125</v>
      </c>
      <c r="CS121" s="105">
        <f t="shared" si="106"/>
        <v>0</v>
      </c>
      <c r="CT121" s="105">
        <f t="shared" si="107"/>
        <v>20782.63</v>
      </c>
      <c r="CU121" s="125">
        <f t="shared" ref="CU121:CU128" si="108">CT121/12</f>
        <v>1731.8858333333335</v>
      </c>
      <c r="CV121" s="106">
        <f t="shared" si="84"/>
        <v>4156.5259999999998</v>
      </c>
      <c r="CW121" s="105">
        <f t="shared" si="85"/>
        <v>16626.103999999999</v>
      </c>
      <c r="CY121" s="87"/>
    </row>
    <row r="122" spans="1:103" s="88" customFormat="1" ht="18.95" customHeight="1" x14ac:dyDescent="0.25">
      <c r="A122" s="111">
        <v>128</v>
      </c>
      <c r="B122" s="111" t="s">
        <v>337</v>
      </c>
      <c r="C122" s="117" t="s">
        <v>9</v>
      </c>
      <c r="D122" s="110">
        <v>900</v>
      </c>
      <c r="E122" s="110"/>
      <c r="F122" s="110">
        <v>450</v>
      </c>
      <c r="G122" s="110"/>
      <c r="H122" s="105"/>
      <c r="I122" s="110">
        <f t="shared" si="91"/>
        <v>1350</v>
      </c>
      <c r="J122" s="106">
        <f t="shared" si="92"/>
        <v>270</v>
      </c>
      <c r="K122" s="110">
        <v>900</v>
      </c>
      <c r="L122" s="110"/>
      <c r="M122" s="110">
        <v>400</v>
      </c>
      <c r="N122" s="110"/>
      <c r="O122" s="110"/>
      <c r="P122" s="106"/>
      <c r="Q122" s="110">
        <f>P122+O122+N122+M122+L122+K122</f>
        <v>1300</v>
      </c>
      <c r="R122" s="110">
        <f t="shared" si="103"/>
        <v>260</v>
      </c>
      <c r="S122" s="110">
        <v>900</v>
      </c>
      <c r="T122" s="110"/>
      <c r="U122" s="110">
        <v>375</v>
      </c>
      <c r="V122" s="110">
        <v>125</v>
      </c>
      <c r="W122" s="110"/>
      <c r="X122" s="110"/>
      <c r="Y122" s="110"/>
      <c r="Z122" s="110">
        <f>Y122+X122+W122+V122+U122+T122+S122</f>
        <v>1400</v>
      </c>
      <c r="AA122" s="105">
        <f t="shared" si="104"/>
        <v>280</v>
      </c>
      <c r="AB122" s="110">
        <v>900</v>
      </c>
      <c r="AC122" s="110"/>
      <c r="AD122" s="110">
        <v>450</v>
      </c>
      <c r="AE122" s="110">
        <v>500</v>
      </c>
      <c r="AF122" s="110"/>
      <c r="AG122" s="110"/>
      <c r="AH122" s="105">
        <f>AG122+AF122+AE122+AD122+AC122+AB122</f>
        <v>1850</v>
      </c>
      <c r="AI122" s="105">
        <f t="shared" si="105"/>
        <v>370</v>
      </c>
      <c r="AJ122" s="105">
        <v>1016.67</v>
      </c>
      <c r="AK122" s="105"/>
      <c r="AL122" s="105">
        <v>450</v>
      </c>
      <c r="AM122" s="105"/>
      <c r="AN122" s="105"/>
      <c r="AO122" s="110">
        <f t="shared" si="97"/>
        <v>1466.67</v>
      </c>
      <c r="AP122" s="105">
        <f t="shared" si="98"/>
        <v>293.334</v>
      </c>
      <c r="AQ122" s="107">
        <v>900</v>
      </c>
      <c r="AR122" s="109"/>
      <c r="AS122" s="109">
        <v>450</v>
      </c>
      <c r="AT122" s="105"/>
      <c r="AU122" s="105"/>
      <c r="AV122" s="105">
        <f t="shared" si="99"/>
        <v>1350</v>
      </c>
      <c r="AW122" s="105">
        <f t="shared" si="100"/>
        <v>270</v>
      </c>
      <c r="AX122" s="109">
        <v>900</v>
      </c>
      <c r="AY122" s="109"/>
      <c r="AZ122" s="109">
        <v>350</v>
      </c>
      <c r="BA122" s="115"/>
      <c r="BB122" s="117"/>
      <c r="BC122" s="105">
        <f t="shared" si="101"/>
        <v>1250</v>
      </c>
      <c r="BD122" s="109">
        <f t="shared" si="102"/>
        <v>250</v>
      </c>
      <c r="BE122" s="106">
        <v>1186.3599999999999</v>
      </c>
      <c r="BF122" s="105"/>
      <c r="BG122" s="105">
        <v>400</v>
      </c>
      <c r="BH122" s="105"/>
      <c r="BI122" s="105">
        <v>500</v>
      </c>
      <c r="BJ122" s="117"/>
      <c r="BK122" s="105">
        <f t="shared" si="71"/>
        <v>2086.3599999999997</v>
      </c>
      <c r="BL122" s="105">
        <f t="shared" si="72"/>
        <v>417.27199999999993</v>
      </c>
      <c r="BM122" s="105">
        <v>613.64</v>
      </c>
      <c r="BN122" s="105"/>
      <c r="BO122" s="105">
        <v>400</v>
      </c>
      <c r="BP122" s="105"/>
      <c r="BQ122" s="105"/>
      <c r="BR122" s="105">
        <f t="shared" si="73"/>
        <v>1013.64</v>
      </c>
      <c r="BS122" s="105">
        <f t="shared" si="74"/>
        <v>202.72800000000001</v>
      </c>
      <c r="BT122" s="105">
        <v>900</v>
      </c>
      <c r="BU122" s="105"/>
      <c r="BV122" s="105">
        <v>400</v>
      </c>
      <c r="BW122" s="105"/>
      <c r="BX122" s="111"/>
      <c r="BY122" s="105">
        <f t="shared" si="75"/>
        <v>1300</v>
      </c>
      <c r="BZ122" s="105">
        <f t="shared" si="76"/>
        <v>260</v>
      </c>
      <c r="CA122" s="105">
        <v>900</v>
      </c>
      <c r="CB122" s="105"/>
      <c r="CC122" s="105">
        <v>380</v>
      </c>
      <c r="CD122" s="105"/>
      <c r="CE122" s="105"/>
      <c r="CF122" s="105">
        <f t="shared" si="77"/>
        <v>1280</v>
      </c>
      <c r="CG122" s="105">
        <f t="shared" si="78"/>
        <v>256</v>
      </c>
      <c r="CH122" s="105">
        <v>736.36</v>
      </c>
      <c r="CI122" s="105"/>
      <c r="CJ122" s="105">
        <v>438</v>
      </c>
      <c r="CK122" s="105">
        <v>900</v>
      </c>
      <c r="CL122" s="105"/>
      <c r="CM122" s="117">
        <v>163.63</v>
      </c>
      <c r="CN122" s="105">
        <f t="shared" si="79"/>
        <v>2237.9900000000002</v>
      </c>
      <c r="CO122" s="105">
        <f t="shared" si="80"/>
        <v>447.59800000000007</v>
      </c>
      <c r="CP122" s="105">
        <f t="shared" si="81"/>
        <v>10753.029999999999</v>
      </c>
      <c r="CQ122" s="105">
        <f t="shared" si="82"/>
        <v>4943</v>
      </c>
      <c r="CR122" s="105">
        <f t="shared" si="83"/>
        <v>2025</v>
      </c>
      <c r="CS122" s="105">
        <f t="shared" si="106"/>
        <v>163.63</v>
      </c>
      <c r="CT122" s="105">
        <f t="shared" si="107"/>
        <v>17884.66</v>
      </c>
      <c r="CU122" s="125">
        <f t="shared" si="108"/>
        <v>1490.3883333333333</v>
      </c>
      <c r="CV122" s="106">
        <f t="shared" si="84"/>
        <v>3576.9319999999998</v>
      </c>
      <c r="CW122" s="105">
        <f t="shared" si="85"/>
        <v>14307.727999999999</v>
      </c>
      <c r="CY122" s="87"/>
    </row>
    <row r="123" spans="1:103" s="88" customFormat="1" ht="26.25" customHeight="1" x14ac:dyDescent="0.25">
      <c r="A123" s="111">
        <v>129</v>
      </c>
      <c r="B123" s="99" t="s">
        <v>336</v>
      </c>
      <c r="C123" s="122" t="s">
        <v>335</v>
      </c>
      <c r="D123" s="110">
        <v>2150</v>
      </c>
      <c r="E123" s="110"/>
      <c r="F123" s="110">
        <v>2150</v>
      </c>
      <c r="G123" s="110"/>
      <c r="H123" s="105"/>
      <c r="I123" s="110">
        <f t="shared" si="91"/>
        <v>4300</v>
      </c>
      <c r="J123" s="106">
        <f t="shared" si="92"/>
        <v>860</v>
      </c>
      <c r="K123" s="110">
        <v>2150</v>
      </c>
      <c r="L123" s="110"/>
      <c r="M123" s="110">
        <v>2150</v>
      </c>
      <c r="N123" s="110"/>
      <c r="O123" s="110"/>
      <c r="P123" s="106"/>
      <c r="Q123" s="110">
        <f>P123+O123+N123+M123+L123+K123</f>
        <v>4300</v>
      </c>
      <c r="R123" s="110">
        <f t="shared" si="103"/>
        <v>860</v>
      </c>
      <c r="S123" s="110">
        <v>2150</v>
      </c>
      <c r="T123" s="110"/>
      <c r="U123" s="110">
        <v>2150</v>
      </c>
      <c r="V123" s="110">
        <v>125</v>
      </c>
      <c r="W123" s="110"/>
      <c r="X123" s="110"/>
      <c r="Y123" s="110"/>
      <c r="Z123" s="110">
        <f>Y123+X123+W123+V123+U123+T123+S123</f>
        <v>4425</v>
      </c>
      <c r="AA123" s="105">
        <f t="shared" si="104"/>
        <v>885</v>
      </c>
      <c r="AB123" s="110">
        <v>2150</v>
      </c>
      <c r="AC123" s="110"/>
      <c r="AD123" s="110">
        <v>2150</v>
      </c>
      <c r="AE123" s="110">
        <v>500</v>
      </c>
      <c r="AF123" s="110"/>
      <c r="AG123" s="110"/>
      <c r="AH123" s="105">
        <f>AG123+AF123+AE123+AD123+AC123+AB123</f>
        <v>4800</v>
      </c>
      <c r="AI123" s="105">
        <f t="shared" si="105"/>
        <v>960</v>
      </c>
      <c r="AJ123" s="105">
        <v>2150</v>
      </c>
      <c r="AK123" s="105"/>
      <c r="AL123" s="105">
        <v>2150</v>
      </c>
      <c r="AM123" s="105"/>
      <c r="AN123" s="105"/>
      <c r="AO123" s="110">
        <f t="shared" si="97"/>
        <v>4300</v>
      </c>
      <c r="AP123" s="105">
        <f t="shared" si="98"/>
        <v>860</v>
      </c>
      <c r="AQ123" s="107">
        <v>2150</v>
      </c>
      <c r="AR123" s="109"/>
      <c r="AS123" s="109">
        <v>2150</v>
      </c>
      <c r="AT123" s="105"/>
      <c r="AU123" s="105"/>
      <c r="AV123" s="105">
        <f t="shared" si="99"/>
        <v>4300</v>
      </c>
      <c r="AW123" s="105">
        <f t="shared" si="100"/>
        <v>860</v>
      </c>
      <c r="AX123" s="109">
        <v>2150</v>
      </c>
      <c r="AY123" s="109"/>
      <c r="AZ123" s="109">
        <v>2150</v>
      </c>
      <c r="BA123" s="115"/>
      <c r="BB123" s="117"/>
      <c r="BC123" s="105">
        <f t="shared" si="101"/>
        <v>4300</v>
      </c>
      <c r="BD123" s="109">
        <f t="shared" si="102"/>
        <v>860</v>
      </c>
      <c r="BE123" s="106">
        <v>2150</v>
      </c>
      <c r="BF123" s="105"/>
      <c r="BG123" s="105">
        <v>2150</v>
      </c>
      <c r="BH123" s="105"/>
      <c r="BI123" s="105">
        <v>500</v>
      </c>
      <c r="BJ123" s="117"/>
      <c r="BK123" s="105">
        <f t="shared" si="71"/>
        <v>4800</v>
      </c>
      <c r="BL123" s="105">
        <f t="shared" si="72"/>
        <v>960</v>
      </c>
      <c r="BM123" s="105">
        <v>2150</v>
      </c>
      <c r="BN123" s="105"/>
      <c r="BO123" s="105">
        <v>2150</v>
      </c>
      <c r="BP123" s="105"/>
      <c r="BQ123" s="105"/>
      <c r="BR123" s="105">
        <f t="shared" si="73"/>
        <v>4300</v>
      </c>
      <c r="BS123" s="105">
        <f t="shared" si="74"/>
        <v>860</v>
      </c>
      <c r="BT123" s="105">
        <v>2150</v>
      </c>
      <c r="BU123" s="105"/>
      <c r="BV123" s="105">
        <v>2150</v>
      </c>
      <c r="BW123" s="105"/>
      <c r="BX123" s="111"/>
      <c r="BY123" s="105">
        <f t="shared" si="75"/>
        <v>4300</v>
      </c>
      <c r="BZ123" s="105">
        <f t="shared" si="76"/>
        <v>860</v>
      </c>
      <c r="CA123" s="105">
        <v>2150</v>
      </c>
      <c r="CB123" s="105"/>
      <c r="CC123" s="105">
        <v>2150</v>
      </c>
      <c r="CD123" s="105"/>
      <c r="CE123" s="105"/>
      <c r="CF123" s="105">
        <f t="shared" si="77"/>
        <v>4300</v>
      </c>
      <c r="CG123" s="105">
        <f t="shared" si="78"/>
        <v>860</v>
      </c>
      <c r="CH123" s="105">
        <v>2150</v>
      </c>
      <c r="CI123" s="105"/>
      <c r="CJ123" s="105">
        <v>2150</v>
      </c>
      <c r="CK123" s="105">
        <v>2150</v>
      </c>
      <c r="CL123" s="105"/>
      <c r="CM123" s="117"/>
      <c r="CN123" s="105">
        <f t="shared" si="79"/>
        <v>6450</v>
      </c>
      <c r="CO123" s="105">
        <f t="shared" si="80"/>
        <v>1290</v>
      </c>
      <c r="CP123" s="105">
        <f t="shared" si="81"/>
        <v>25800</v>
      </c>
      <c r="CQ123" s="105">
        <f t="shared" si="82"/>
        <v>25800</v>
      </c>
      <c r="CR123" s="105">
        <f t="shared" si="83"/>
        <v>3275</v>
      </c>
      <c r="CS123" s="105">
        <f t="shared" si="106"/>
        <v>0</v>
      </c>
      <c r="CT123" s="105">
        <f t="shared" si="107"/>
        <v>54875</v>
      </c>
      <c r="CU123" s="125">
        <f t="shared" si="108"/>
        <v>4572.916666666667</v>
      </c>
      <c r="CV123" s="106">
        <f t="shared" si="84"/>
        <v>10975</v>
      </c>
      <c r="CW123" s="105">
        <f t="shared" si="85"/>
        <v>43900</v>
      </c>
      <c r="CY123" s="87"/>
    </row>
    <row r="124" spans="1:103" s="88" customFormat="1" ht="30" customHeight="1" x14ac:dyDescent="0.25">
      <c r="A124" s="111">
        <v>130</v>
      </c>
      <c r="B124" s="99" t="s">
        <v>334</v>
      </c>
      <c r="C124" s="122" t="s">
        <v>333</v>
      </c>
      <c r="D124" s="110">
        <v>1630.56</v>
      </c>
      <c r="E124" s="110"/>
      <c r="F124" s="110">
        <v>900</v>
      </c>
      <c r="G124" s="110"/>
      <c r="H124" s="105"/>
      <c r="I124" s="110">
        <f t="shared" si="91"/>
        <v>2530.56</v>
      </c>
      <c r="J124" s="106">
        <f t="shared" si="92"/>
        <v>506.11200000000002</v>
      </c>
      <c r="K124" s="110">
        <v>1626.19</v>
      </c>
      <c r="L124" s="110"/>
      <c r="M124" s="110">
        <v>750</v>
      </c>
      <c r="N124" s="110"/>
      <c r="O124" s="110"/>
      <c r="P124" s="106"/>
      <c r="Q124" s="110">
        <f>P124+O124+N124+M124+L124+K124</f>
        <v>2376.19</v>
      </c>
      <c r="R124" s="110">
        <f t="shared" si="103"/>
        <v>475.23800000000006</v>
      </c>
      <c r="S124" s="110">
        <v>1600</v>
      </c>
      <c r="T124" s="110"/>
      <c r="U124" s="110">
        <v>900</v>
      </c>
      <c r="V124" s="110"/>
      <c r="W124" s="110"/>
      <c r="X124" s="110"/>
      <c r="Y124" s="110"/>
      <c r="Z124" s="110">
        <f>Y124+X124+W124+V124+U124+T124+S124</f>
        <v>2500</v>
      </c>
      <c r="AA124" s="105">
        <f t="shared" si="104"/>
        <v>500</v>
      </c>
      <c r="AB124" s="110">
        <v>1600</v>
      </c>
      <c r="AC124" s="110"/>
      <c r="AD124" s="110">
        <v>900</v>
      </c>
      <c r="AE124" s="110">
        <v>500</v>
      </c>
      <c r="AF124" s="110"/>
      <c r="AG124" s="110"/>
      <c r="AH124" s="105">
        <f>AG124+AF124+AE124+AD124+AC124+AB124</f>
        <v>3000</v>
      </c>
      <c r="AI124" s="105">
        <f t="shared" si="105"/>
        <v>600</v>
      </c>
      <c r="AJ124" s="105">
        <v>1710</v>
      </c>
      <c r="AK124" s="105"/>
      <c r="AL124" s="105">
        <v>850</v>
      </c>
      <c r="AM124" s="105"/>
      <c r="AN124" s="105"/>
      <c r="AO124" s="110">
        <f t="shared" si="97"/>
        <v>2560</v>
      </c>
      <c r="AP124" s="105">
        <f t="shared" si="98"/>
        <v>512</v>
      </c>
      <c r="AQ124" s="107">
        <v>1700</v>
      </c>
      <c r="AR124" s="109"/>
      <c r="AS124" s="109">
        <v>900</v>
      </c>
      <c r="AT124" s="105"/>
      <c r="AU124" s="105"/>
      <c r="AV124" s="105">
        <f t="shared" si="99"/>
        <v>2600</v>
      </c>
      <c r="AW124" s="105">
        <f t="shared" si="100"/>
        <v>520</v>
      </c>
      <c r="AX124" s="109">
        <v>1600</v>
      </c>
      <c r="AY124" s="109"/>
      <c r="AZ124" s="109">
        <v>800</v>
      </c>
      <c r="BA124" s="115"/>
      <c r="BB124" s="117"/>
      <c r="BC124" s="105">
        <f t="shared" si="101"/>
        <v>2400</v>
      </c>
      <c r="BD124" s="109">
        <f t="shared" si="102"/>
        <v>480</v>
      </c>
      <c r="BE124" s="106">
        <v>1791.3</v>
      </c>
      <c r="BF124" s="105"/>
      <c r="BG124" s="105">
        <v>850</v>
      </c>
      <c r="BH124" s="105"/>
      <c r="BI124" s="105">
        <v>500</v>
      </c>
      <c r="BJ124" s="117"/>
      <c r="BK124" s="105">
        <f t="shared" si="71"/>
        <v>3141.3</v>
      </c>
      <c r="BL124" s="105">
        <f t="shared" si="72"/>
        <v>628.2600000000001</v>
      </c>
      <c r="BM124" s="105">
        <v>1625</v>
      </c>
      <c r="BN124" s="105"/>
      <c r="BO124" s="105">
        <v>850</v>
      </c>
      <c r="BP124" s="105"/>
      <c r="BQ124" s="105"/>
      <c r="BR124" s="105">
        <f t="shared" si="73"/>
        <v>2475</v>
      </c>
      <c r="BS124" s="105">
        <f t="shared" si="74"/>
        <v>495</v>
      </c>
      <c r="BT124" s="105">
        <v>1682.5</v>
      </c>
      <c r="BU124" s="105"/>
      <c r="BV124" s="105">
        <v>850</v>
      </c>
      <c r="BW124" s="105"/>
      <c r="BX124" s="111"/>
      <c r="BY124" s="105">
        <f t="shared" si="75"/>
        <v>2532.5</v>
      </c>
      <c r="BZ124" s="105">
        <f t="shared" si="76"/>
        <v>506.5</v>
      </c>
      <c r="CA124" s="105">
        <v>1783.33</v>
      </c>
      <c r="CB124" s="105"/>
      <c r="CC124" s="105">
        <v>850</v>
      </c>
      <c r="CD124" s="105"/>
      <c r="CE124" s="105"/>
      <c r="CF124" s="105">
        <f t="shared" si="77"/>
        <v>2633.33</v>
      </c>
      <c r="CG124" s="105">
        <f t="shared" si="78"/>
        <v>526.66600000000005</v>
      </c>
      <c r="CH124" s="105">
        <v>1625</v>
      </c>
      <c r="CI124" s="105"/>
      <c r="CJ124" s="105">
        <v>900</v>
      </c>
      <c r="CK124" s="105">
        <v>1600</v>
      </c>
      <c r="CL124" s="105"/>
      <c r="CM124" s="117"/>
      <c r="CN124" s="105">
        <f t="shared" si="79"/>
        <v>4125</v>
      </c>
      <c r="CO124" s="105">
        <f t="shared" si="80"/>
        <v>825</v>
      </c>
      <c r="CP124" s="105">
        <f t="shared" si="81"/>
        <v>19973.879999999997</v>
      </c>
      <c r="CQ124" s="105">
        <f t="shared" si="82"/>
        <v>10300</v>
      </c>
      <c r="CR124" s="105">
        <f t="shared" si="83"/>
        <v>2600</v>
      </c>
      <c r="CS124" s="105">
        <f t="shared" si="106"/>
        <v>0</v>
      </c>
      <c r="CT124" s="105">
        <f t="shared" si="107"/>
        <v>32873.879999999997</v>
      </c>
      <c r="CU124" s="125">
        <f t="shared" si="108"/>
        <v>2739.49</v>
      </c>
      <c r="CV124" s="106">
        <f t="shared" si="84"/>
        <v>6574.7760000000007</v>
      </c>
      <c r="CW124" s="105">
        <f t="shared" si="85"/>
        <v>26299.103999999996</v>
      </c>
      <c r="CY124" s="87"/>
    </row>
    <row r="125" spans="1:103" s="88" customFormat="1" ht="18.95" customHeight="1" x14ac:dyDescent="0.25">
      <c r="A125" s="111">
        <v>131</v>
      </c>
      <c r="B125" s="111" t="s">
        <v>332</v>
      </c>
      <c r="C125" s="117" t="s">
        <v>8</v>
      </c>
      <c r="D125" s="110">
        <v>1000</v>
      </c>
      <c r="E125" s="110"/>
      <c r="F125" s="110">
        <v>170</v>
      </c>
      <c r="G125" s="110"/>
      <c r="H125" s="105"/>
      <c r="I125" s="110">
        <f t="shared" si="91"/>
        <v>1170</v>
      </c>
      <c r="J125" s="106">
        <f t="shared" si="92"/>
        <v>234</v>
      </c>
      <c r="K125" s="110">
        <v>1028.57</v>
      </c>
      <c r="L125" s="110"/>
      <c r="M125" s="110">
        <v>250</v>
      </c>
      <c r="N125" s="110"/>
      <c r="O125" s="110"/>
      <c r="P125" s="106"/>
      <c r="Q125" s="110">
        <f>P125+O125+N125+M125+L125+K125</f>
        <v>1278.57</v>
      </c>
      <c r="R125" s="110">
        <f t="shared" si="103"/>
        <v>255.714</v>
      </c>
      <c r="S125" s="110">
        <v>1200</v>
      </c>
      <c r="T125" s="110"/>
      <c r="U125" s="110">
        <v>250</v>
      </c>
      <c r="V125" s="110">
        <v>125</v>
      </c>
      <c r="W125" s="110"/>
      <c r="X125" s="110"/>
      <c r="Y125" s="110"/>
      <c r="Z125" s="110">
        <f>Y125+X125+W125+V125+U125+T125+S125</f>
        <v>1575</v>
      </c>
      <c r="AA125" s="105">
        <f t="shared" si="104"/>
        <v>315</v>
      </c>
      <c r="AB125" s="110">
        <v>1120</v>
      </c>
      <c r="AC125" s="110"/>
      <c r="AD125" s="110">
        <v>200</v>
      </c>
      <c r="AE125" s="110">
        <v>500</v>
      </c>
      <c r="AF125" s="110"/>
      <c r="AG125" s="110"/>
      <c r="AH125" s="105">
        <f>AG125+AF125+AE125+AD125+AC125+AB125</f>
        <v>1820</v>
      </c>
      <c r="AI125" s="105">
        <f t="shared" si="105"/>
        <v>364</v>
      </c>
      <c r="AJ125" s="105">
        <v>1066.67</v>
      </c>
      <c r="AK125" s="105"/>
      <c r="AL125" s="105">
        <v>200</v>
      </c>
      <c r="AM125" s="105"/>
      <c r="AN125" s="105"/>
      <c r="AO125" s="110">
        <f t="shared" si="97"/>
        <v>1266.67</v>
      </c>
      <c r="AP125" s="105">
        <f t="shared" si="98"/>
        <v>253.33400000000003</v>
      </c>
      <c r="AQ125" s="107">
        <v>1190.9100000000001</v>
      </c>
      <c r="AR125" s="114"/>
      <c r="AS125" s="109">
        <v>150</v>
      </c>
      <c r="AT125" s="105"/>
      <c r="AU125" s="105"/>
      <c r="AV125" s="105">
        <f t="shared" si="99"/>
        <v>1340.91</v>
      </c>
      <c r="AW125" s="105">
        <f t="shared" si="100"/>
        <v>268.18200000000002</v>
      </c>
      <c r="AX125" s="109">
        <v>1171.43</v>
      </c>
      <c r="AY125" s="109"/>
      <c r="AZ125" s="109">
        <v>150</v>
      </c>
      <c r="BA125" s="115"/>
      <c r="BB125" s="117"/>
      <c r="BC125" s="105">
        <f t="shared" si="101"/>
        <v>1321.43</v>
      </c>
      <c r="BD125" s="109">
        <f t="shared" si="102"/>
        <v>264.286</v>
      </c>
      <c r="BE125" s="106">
        <v>1130.43</v>
      </c>
      <c r="BF125" s="105"/>
      <c r="BG125" s="105">
        <v>200</v>
      </c>
      <c r="BH125" s="105"/>
      <c r="BI125" s="105">
        <v>500</v>
      </c>
      <c r="BJ125" s="117"/>
      <c r="BK125" s="105">
        <f t="shared" si="71"/>
        <v>1830.43</v>
      </c>
      <c r="BL125" s="105">
        <f t="shared" si="72"/>
        <v>366.08600000000001</v>
      </c>
      <c r="BM125" s="105">
        <v>1000</v>
      </c>
      <c r="BN125" s="105"/>
      <c r="BO125" s="105">
        <v>200</v>
      </c>
      <c r="BP125" s="105"/>
      <c r="BQ125" s="105"/>
      <c r="BR125" s="105">
        <f t="shared" si="73"/>
        <v>1200</v>
      </c>
      <c r="BS125" s="105">
        <f t="shared" si="74"/>
        <v>240</v>
      </c>
      <c r="BT125" s="105">
        <v>772.73</v>
      </c>
      <c r="BU125" s="105"/>
      <c r="BV125" s="105">
        <v>200</v>
      </c>
      <c r="BW125" s="105"/>
      <c r="BX125" s="111">
        <v>227.27</v>
      </c>
      <c r="BY125" s="105">
        <f t="shared" si="75"/>
        <v>1200</v>
      </c>
      <c r="BZ125" s="105">
        <f t="shared" si="76"/>
        <v>240</v>
      </c>
      <c r="CA125" s="105">
        <v>1144.29</v>
      </c>
      <c r="CB125" s="105"/>
      <c r="CC125" s="105">
        <v>180</v>
      </c>
      <c r="CD125" s="105"/>
      <c r="CE125" s="105"/>
      <c r="CF125" s="105">
        <f t="shared" si="77"/>
        <v>1324.29</v>
      </c>
      <c r="CG125" s="105">
        <f t="shared" si="78"/>
        <v>264.858</v>
      </c>
      <c r="CH125" s="105">
        <f>1000+27.27</f>
        <v>1027.27</v>
      </c>
      <c r="CI125" s="105"/>
      <c r="CJ125" s="105">
        <v>250</v>
      </c>
      <c r="CK125" s="105">
        <v>1000</v>
      </c>
      <c r="CL125" s="105"/>
      <c r="CM125" s="117"/>
      <c r="CN125" s="105">
        <f t="shared" si="79"/>
        <v>2277.27</v>
      </c>
      <c r="CO125" s="105">
        <f t="shared" si="80"/>
        <v>455.45400000000001</v>
      </c>
      <c r="CP125" s="105">
        <f t="shared" si="81"/>
        <v>12852.3</v>
      </c>
      <c r="CQ125" s="105">
        <f t="shared" si="82"/>
        <v>2400</v>
      </c>
      <c r="CR125" s="105">
        <f t="shared" si="83"/>
        <v>2125</v>
      </c>
      <c r="CS125" s="105">
        <f t="shared" si="106"/>
        <v>227.27</v>
      </c>
      <c r="CT125" s="105">
        <f t="shared" si="107"/>
        <v>17604.57</v>
      </c>
      <c r="CU125" s="125">
        <f t="shared" si="108"/>
        <v>1467.0474999999999</v>
      </c>
      <c r="CV125" s="106">
        <f t="shared" si="84"/>
        <v>3520.9139999999998</v>
      </c>
      <c r="CW125" s="105">
        <f t="shared" si="85"/>
        <v>14083.655999999999</v>
      </c>
      <c r="CY125" s="87"/>
    </row>
    <row r="126" spans="1:103" s="88" customFormat="1" ht="18.95" customHeight="1" x14ac:dyDescent="0.25">
      <c r="A126" s="111">
        <v>132</v>
      </c>
      <c r="B126" s="111" t="s">
        <v>331</v>
      </c>
      <c r="C126" s="117" t="s">
        <v>8</v>
      </c>
      <c r="D126" s="110"/>
      <c r="E126" s="110"/>
      <c r="F126" s="110"/>
      <c r="G126" s="110"/>
      <c r="H126" s="105"/>
      <c r="I126" s="110"/>
      <c r="J126" s="106"/>
      <c r="K126" s="110"/>
      <c r="L126" s="110"/>
      <c r="M126" s="110"/>
      <c r="N126" s="110"/>
      <c r="O126" s="110"/>
      <c r="P126" s="106"/>
      <c r="Q126" s="110"/>
      <c r="R126" s="110"/>
      <c r="S126" s="110"/>
      <c r="T126" s="110"/>
      <c r="U126" s="110"/>
      <c r="V126" s="110"/>
      <c r="W126" s="110"/>
      <c r="X126" s="110"/>
      <c r="Y126" s="110"/>
      <c r="Z126" s="110"/>
      <c r="AA126" s="105"/>
      <c r="AB126" s="110"/>
      <c r="AC126" s="110"/>
      <c r="AD126" s="110"/>
      <c r="AE126" s="110"/>
      <c r="AF126" s="110"/>
      <c r="AG126" s="110"/>
      <c r="AH126" s="105"/>
      <c r="AI126" s="105"/>
      <c r="AJ126" s="105">
        <v>777.78</v>
      </c>
      <c r="AK126" s="105"/>
      <c r="AL126" s="105"/>
      <c r="AM126" s="105"/>
      <c r="AN126" s="105"/>
      <c r="AO126" s="110">
        <f t="shared" si="97"/>
        <v>777.78</v>
      </c>
      <c r="AP126" s="105">
        <f t="shared" si="98"/>
        <v>155.55600000000001</v>
      </c>
      <c r="AQ126" s="107">
        <v>1000</v>
      </c>
      <c r="AR126" s="114"/>
      <c r="AS126" s="109">
        <v>150</v>
      </c>
      <c r="AT126" s="105"/>
      <c r="AU126" s="105"/>
      <c r="AV126" s="105">
        <f t="shared" si="99"/>
        <v>1150</v>
      </c>
      <c r="AW126" s="105">
        <f t="shared" si="100"/>
        <v>230</v>
      </c>
      <c r="AX126" s="109">
        <v>1000</v>
      </c>
      <c r="AY126" s="109"/>
      <c r="AZ126" s="109">
        <v>200</v>
      </c>
      <c r="BA126" s="115"/>
      <c r="BB126" s="117"/>
      <c r="BC126" s="105">
        <f t="shared" si="101"/>
        <v>1200</v>
      </c>
      <c r="BD126" s="109">
        <f t="shared" si="102"/>
        <v>240</v>
      </c>
      <c r="BE126" s="106">
        <v>1000</v>
      </c>
      <c r="BF126" s="105"/>
      <c r="BG126" s="105">
        <v>180</v>
      </c>
      <c r="BH126" s="105"/>
      <c r="BI126" s="105">
        <v>500</v>
      </c>
      <c r="BJ126" s="117"/>
      <c r="BK126" s="105">
        <f t="shared" si="71"/>
        <v>1680</v>
      </c>
      <c r="BL126" s="105">
        <f t="shared" si="72"/>
        <v>336</v>
      </c>
      <c r="BM126" s="105">
        <v>1000</v>
      </c>
      <c r="BN126" s="105"/>
      <c r="BO126" s="105">
        <v>250</v>
      </c>
      <c r="BP126" s="105"/>
      <c r="BQ126" s="105"/>
      <c r="BR126" s="105">
        <f t="shared" si="73"/>
        <v>1250</v>
      </c>
      <c r="BS126" s="105">
        <f t="shared" si="74"/>
        <v>250</v>
      </c>
      <c r="BT126" s="105">
        <v>1000</v>
      </c>
      <c r="BU126" s="105"/>
      <c r="BV126" s="105">
        <v>200</v>
      </c>
      <c r="BW126" s="105"/>
      <c r="BX126" s="111"/>
      <c r="BY126" s="105">
        <f t="shared" si="75"/>
        <v>1200</v>
      </c>
      <c r="BZ126" s="105">
        <f t="shared" si="76"/>
        <v>240</v>
      </c>
      <c r="CA126" s="105">
        <v>1000</v>
      </c>
      <c r="CB126" s="105"/>
      <c r="CC126" s="105">
        <v>200</v>
      </c>
      <c r="CD126" s="105"/>
      <c r="CE126" s="105"/>
      <c r="CF126" s="105">
        <f t="shared" si="77"/>
        <v>1200</v>
      </c>
      <c r="CG126" s="105">
        <f t="shared" si="78"/>
        <v>240</v>
      </c>
      <c r="CH126" s="105">
        <v>1000</v>
      </c>
      <c r="CI126" s="105"/>
      <c r="CJ126" s="105">
        <v>300</v>
      </c>
      <c r="CK126" s="105">
        <v>1000</v>
      </c>
      <c r="CL126" s="105"/>
      <c r="CM126" s="117"/>
      <c r="CN126" s="105">
        <f t="shared" si="79"/>
        <v>2300</v>
      </c>
      <c r="CO126" s="105">
        <f t="shared" si="80"/>
        <v>460</v>
      </c>
      <c r="CP126" s="105">
        <f t="shared" si="81"/>
        <v>7777.78</v>
      </c>
      <c r="CQ126" s="105">
        <f t="shared" si="82"/>
        <v>1480</v>
      </c>
      <c r="CR126" s="105">
        <f t="shared" si="83"/>
        <v>1500</v>
      </c>
      <c r="CS126" s="105">
        <f t="shared" si="106"/>
        <v>0</v>
      </c>
      <c r="CT126" s="105">
        <f t="shared" si="107"/>
        <v>10757.78</v>
      </c>
      <c r="CU126" s="125">
        <f t="shared" si="108"/>
        <v>896.48166666666668</v>
      </c>
      <c r="CV126" s="106">
        <f t="shared" si="84"/>
        <v>2151.556</v>
      </c>
      <c r="CW126" s="105">
        <f t="shared" si="85"/>
        <v>8606.2240000000002</v>
      </c>
      <c r="CY126" s="87"/>
    </row>
    <row r="127" spans="1:103" s="88" customFormat="1" ht="18.95" customHeight="1" x14ac:dyDescent="0.25">
      <c r="A127" s="111">
        <v>133</v>
      </c>
      <c r="B127" s="111" t="s">
        <v>330</v>
      </c>
      <c r="C127" s="117" t="s">
        <v>8</v>
      </c>
      <c r="D127" s="110"/>
      <c r="E127" s="110"/>
      <c r="F127" s="110"/>
      <c r="G127" s="110"/>
      <c r="H127" s="105"/>
      <c r="I127" s="110"/>
      <c r="J127" s="106"/>
      <c r="K127" s="110"/>
      <c r="L127" s="110"/>
      <c r="M127" s="110"/>
      <c r="N127" s="110"/>
      <c r="O127" s="110"/>
      <c r="P127" s="106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  <c r="AA127" s="105"/>
      <c r="AB127" s="110"/>
      <c r="AC127" s="110"/>
      <c r="AD127" s="110"/>
      <c r="AE127" s="110"/>
      <c r="AF127" s="110"/>
      <c r="AG127" s="110"/>
      <c r="AH127" s="105"/>
      <c r="AI127" s="105"/>
      <c r="AJ127" s="105">
        <v>777.78</v>
      </c>
      <c r="AK127" s="105"/>
      <c r="AL127" s="105"/>
      <c r="AM127" s="105"/>
      <c r="AN127" s="105"/>
      <c r="AO127" s="110">
        <f t="shared" si="97"/>
        <v>777.78</v>
      </c>
      <c r="AP127" s="105">
        <f t="shared" si="98"/>
        <v>155.55600000000001</v>
      </c>
      <c r="AQ127" s="107">
        <v>1000</v>
      </c>
      <c r="AR127" s="114"/>
      <c r="AS127" s="109">
        <v>150</v>
      </c>
      <c r="AT127" s="105"/>
      <c r="AU127" s="105"/>
      <c r="AV127" s="105">
        <f t="shared" si="99"/>
        <v>1150</v>
      </c>
      <c r="AW127" s="105">
        <f t="shared" si="100"/>
        <v>230</v>
      </c>
      <c r="AX127" s="109">
        <v>1000</v>
      </c>
      <c r="AY127" s="109"/>
      <c r="AZ127" s="109">
        <v>200</v>
      </c>
      <c r="BA127" s="115"/>
      <c r="BB127" s="117"/>
      <c r="BC127" s="105">
        <f t="shared" si="101"/>
        <v>1200</v>
      </c>
      <c r="BD127" s="109">
        <f t="shared" si="102"/>
        <v>240</v>
      </c>
      <c r="BE127" s="106">
        <v>1000</v>
      </c>
      <c r="BF127" s="105"/>
      <c r="BG127" s="105">
        <v>200</v>
      </c>
      <c r="BH127" s="105"/>
      <c r="BI127" s="105">
        <v>500</v>
      </c>
      <c r="BJ127" s="117"/>
      <c r="BK127" s="105">
        <f t="shared" si="71"/>
        <v>1700</v>
      </c>
      <c r="BL127" s="105">
        <f t="shared" si="72"/>
        <v>340</v>
      </c>
      <c r="BM127" s="105">
        <v>1000</v>
      </c>
      <c r="BN127" s="105"/>
      <c r="BO127" s="105">
        <v>100</v>
      </c>
      <c r="BP127" s="105"/>
      <c r="BQ127" s="105"/>
      <c r="BR127" s="105">
        <f t="shared" si="73"/>
        <v>1100</v>
      </c>
      <c r="BS127" s="105">
        <f t="shared" si="74"/>
        <v>220</v>
      </c>
      <c r="BT127" s="105">
        <v>1000</v>
      </c>
      <c r="BU127" s="105"/>
      <c r="BV127" s="105">
        <v>150</v>
      </c>
      <c r="BW127" s="105"/>
      <c r="BX127" s="111"/>
      <c r="BY127" s="105">
        <f t="shared" si="75"/>
        <v>1150</v>
      </c>
      <c r="BZ127" s="105">
        <f t="shared" si="76"/>
        <v>230</v>
      </c>
      <c r="CA127" s="105">
        <v>1000</v>
      </c>
      <c r="CB127" s="105"/>
      <c r="CC127" s="105">
        <v>200</v>
      </c>
      <c r="CD127" s="105"/>
      <c r="CE127" s="105"/>
      <c r="CF127" s="105">
        <f t="shared" si="77"/>
        <v>1200</v>
      </c>
      <c r="CG127" s="105">
        <f t="shared" si="78"/>
        <v>240</v>
      </c>
      <c r="CH127" s="105">
        <v>1000</v>
      </c>
      <c r="CI127" s="105"/>
      <c r="CJ127" s="105">
        <v>200</v>
      </c>
      <c r="CK127" s="105">
        <v>1000</v>
      </c>
      <c r="CL127" s="105"/>
      <c r="CM127" s="117"/>
      <c r="CN127" s="105">
        <f t="shared" si="79"/>
        <v>2200</v>
      </c>
      <c r="CO127" s="105">
        <f t="shared" si="80"/>
        <v>440</v>
      </c>
      <c r="CP127" s="105">
        <f t="shared" si="81"/>
        <v>7777.78</v>
      </c>
      <c r="CQ127" s="105">
        <f t="shared" si="82"/>
        <v>1200</v>
      </c>
      <c r="CR127" s="105">
        <f t="shared" si="83"/>
        <v>1500</v>
      </c>
      <c r="CS127" s="105">
        <f t="shared" si="106"/>
        <v>0</v>
      </c>
      <c r="CT127" s="105">
        <f t="shared" si="107"/>
        <v>10477.780000000001</v>
      </c>
      <c r="CU127" s="125">
        <f t="shared" si="108"/>
        <v>873.14833333333343</v>
      </c>
      <c r="CV127" s="106">
        <f t="shared" si="84"/>
        <v>2095.556</v>
      </c>
      <c r="CW127" s="105">
        <f t="shared" si="85"/>
        <v>8382.2240000000002</v>
      </c>
      <c r="CY127" s="87"/>
    </row>
    <row r="128" spans="1:103" s="88" customFormat="1" ht="18.95" customHeight="1" x14ac:dyDescent="0.25">
      <c r="A128" s="111">
        <v>136</v>
      </c>
      <c r="B128" s="111" t="s">
        <v>329</v>
      </c>
      <c r="C128" s="117" t="s">
        <v>9</v>
      </c>
      <c r="D128" s="110">
        <v>900</v>
      </c>
      <c r="E128" s="110"/>
      <c r="F128" s="110">
        <v>130</v>
      </c>
      <c r="G128" s="110"/>
      <c r="H128" s="105"/>
      <c r="I128" s="110">
        <f t="shared" ref="I128:I161" si="109">H128+G128+F128+E128+D128</f>
        <v>1030</v>
      </c>
      <c r="J128" s="106">
        <f t="shared" ref="J128:J161" si="110">I128*20%</f>
        <v>206</v>
      </c>
      <c r="K128" s="110">
        <v>900</v>
      </c>
      <c r="L128" s="110"/>
      <c r="M128" s="110">
        <v>130</v>
      </c>
      <c r="N128" s="110"/>
      <c r="O128" s="110"/>
      <c r="P128" s="106"/>
      <c r="Q128" s="110">
        <f t="shared" ref="Q128:Q161" si="111">P128+O128+N128+M128+L128+K128</f>
        <v>1030</v>
      </c>
      <c r="R128" s="110">
        <f t="shared" ref="R128:R161" si="112">Q128*20%</f>
        <v>206</v>
      </c>
      <c r="S128" s="110">
        <v>900</v>
      </c>
      <c r="T128" s="110"/>
      <c r="U128" s="110">
        <v>150</v>
      </c>
      <c r="V128" s="110"/>
      <c r="W128" s="110"/>
      <c r="X128" s="110"/>
      <c r="Y128" s="110"/>
      <c r="Z128" s="110">
        <f t="shared" ref="Z128:Z161" si="113">Y128+X128+W128+V128+U128+T128+S128</f>
        <v>1050</v>
      </c>
      <c r="AA128" s="105">
        <f t="shared" ref="AA128:AA161" si="114">Z128*20%</f>
        <v>210</v>
      </c>
      <c r="AB128" s="110">
        <v>900</v>
      </c>
      <c r="AC128" s="110"/>
      <c r="AD128" s="110">
        <v>150</v>
      </c>
      <c r="AE128" s="110">
        <v>500</v>
      </c>
      <c r="AF128" s="110"/>
      <c r="AG128" s="110"/>
      <c r="AH128" s="105">
        <f t="shared" ref="AH128:AH161" si="115">AG128+AF128+AE128+AD128+AC128+AB128</f>
        <v>1550</v>
      </c>
      <c r="AI128" s="105">
        <f t="shared" ref="AI128:AI161" si="116">AH128*20%</f>
        <v>310</v>
      </c>
      <c r="AJ128" s="105">
        <v>900</v>
      </c>
      <c r="AK128" s="105"/>
      <c r="AL128" s="105">
        <v>150</v>
      </c>
      <c r="AM128" s="105"/>
      <c r="AN128" s="105"/>
      <c r="AO128" s="110">
        <f t="shared" si="97"/>
        <v>1050</v>
      </c>
      <c r="AP128" s="105">
        <f t="shared" si="98"/>
        <v>210</v>
      </c>
      <c r="AQ128" s="107">
        <v>900</v>
      </c>
      <c r="AR128" s="114"/>
      <c r="AS128" s="109">
        <v>150</v>
      </c>
      <c r="AT128" s="105"/>
      <c r="AU128" s="105"/>
      <c r="AV128" s="105">
        <f t="shared" si="99"/>
        <v>1050</v>
      </c>
      <c r="AW128" s="105">
        <f t="shared" si="100"/>
        <v>210</v>
      </c>
      <c r="AX128" s="109">
        <v>900</v>
      </c>
      <c r="AY128" s="109"/>
      <c r="AZ128" s="109">
        <v>150</v>
      </c>
      <c r="BA128" s="115"/>
      <c r="BB128" s="117"/>
      <c r="BC128" s="105">
        <f t="shared" si="101"/>
        <v>1050</v>
      </c>
      <c r="BD128" s="109">
        <f t="shared" si="102"/>
        <v>210</v>
      </c>
      <c r="BE128" s="106">
        <v>900</v>
      </c>
      <c r="BF128" s="105"/>
      <c r="BG128" s="105">
        <v>150</v>
      </c>
      <c r="BH128" s="105"/>
      <c r="BI128" s="105">
        <v>500</v>
      </c>
      <c r="BJ128" s="117"/>
      <c r="BK128" s="105">
        <f t="shared" si="71"/>
        <v>1550</v>
      </c>
      <c r="BL128" s="105">
        <f t="shared" si="72"/>
        <v>310</v>
      </c>
      <c r="BM128" s="105">
        <v>900</v>
      </c>
      <c r="BN128" s="105"/>
      <c r="BO128" s="105">
        <v>150</v>
      </c>
      <c r="BP128" s="105"/>
      <c r="BQ128" s="105"/>
      <c r="BR128" s="105">
        <f t="shared" si="73"/>
        <v>1050</v>
      </c>
      <c r="BS128" s="105">
        <f t="shared" si="74"/>
        <v>210</v>
      </c>
      <c r="BT128" s="105">
        <v>900</v>
      </c>
      <c r="BU128" s="105"/>
      <c r="BV128" s="105">
        <v>150</v>
      </c>
      <c r="BW128" s="105"/>
      <c r="BX128" s="111"/>
      <c r="BY128" s="105">
        <f t="shared" si="75"/>
        <v>1050</v>
      </c>
      <c r="BZ128" s="105">
        <f t="shared" si="76"/>
        <v>210</v>
      </c>
      <c r="CA128" s="105">
        <v>900</v>
      </c>
      <c r="CB128" s="105"/>
      <c r="CC128" s="105">
        <v>170</v>
      </c>
      <c r="CD128" s="105"/>
      <c r="CE128" s="105"/>
      <c r="CF128" s="105">
        <f t="shared" si="77"/>
        <v>1070</v>
      </c>
      <c r="CG128" s="105">
        <f t="shared" si="78"/>
        <v>214</v>
      </c>
      <c r="CH128" s="105">
        <v>900</v>
      </c>
      <c r="CI128" s="105"/>
      <c r="CJ128" s="105">
        <v>200</v>
      </c>
      <c r="CK128" s="105">
        <v>900</v>
      </c>
      <c r="CL128" s="105"/>
      <c r="CM128" s="117"/>
      <c r="CN128" s="105">
        <f t="shared" si="79"/>
        <v>2000</v>
      </c>
      <c r="CO128" s="105">
        <f t="shared" si="80"/>
        <v>400</v>
      </c>
      <c r="CP128" s="105">
        <f t="shared" si="81"/>
        <v>10800</v>
      </c>
      <c r="CQ128" s="105">
        <f t="shared" si="82"/>
        <v>1830</v>
      </c>
      <c r="CR128" s="105">
        <f t="shared" si="83"/>
        <v>1900</v>
      </c>
      <c r="CS128" s="105">
        <f t="shared" si="106"/>
        <v>0</v>
      </c>
      <c r="CT128" s="105">
        <f t="shared" si="107"/>
        <v>14530</v>
      </c>
      <c r="CU128" s="125">
        <f t="shared" si="108"/>
        <v>1210.8333333333333</v>
      </c>
      <c r="CV128" s="106">
        <f t="shared" si="84"/>
        <v>2906</v>
      </c>
      <c r="CW128" s="105">
        <f t="shared" si="85"/>
        <v>11624</v>
      </c>
      <c r="CY128" s="87"/>
    </row>
    <row r="129" spans="1:103" s="88" customFormat="1" ht="18.95" customHeight="1" x14ac:dyDescent="0.25">
      <c r="A129" s="111">
        <v>137</v>
      </c>
      <c r="B129" s="111" t="s">
        <v>328</v>
      </c>
      <c r="C129" s="117" t="s">
        <v>9</v>
      </c>
      <c r="D129" s="110">
        <v>900</v>
      </c>
      <c r="E129" s="110"/>
      <c r="F129" s="110">
        <v>130</v>
      </c>
      <c r="G129" s="110"/>
      <c r="H129" s="105"/>
      <c r="I129" s="110">
        <f t="shared" si="109"/>
        <v>1030</v>
      </c>
      <c r="J129" s="106">
        <f t="shared" si="110"/>
        <v>206</v>
      </c>
      <c r="K129" s="110">
        <v>428.57</v>
      </c>
      <c r="L129" s="110"/>
      <c r="M129" s="110">
        <v>100</v>
      </c>
      <c r="N129" s="110"/>
      <c r="O129" s="110"/>
      <c r="P129" s="106">
        <v>214.28</v>
      </c>
      <c r="Q129" s="110">
        <f t="shared" si="111"/>
        <v>742.84999999999991</v>
      </c>
      <c r="R129" s="110">
        <f t="shared" si="112"/>
        <v>148.57</v>
      </c>
      <c r="S129" s="110">
        <v>814.29</v>
      </c>
      <c r="T129" s="110"/>
      <c r="U129" s="110">
        <v>150</v>
      </c>
      <c r="V129" s="110">
        <v>125</v>
      </c>
      <c r="W129" s="110"/>
      <c r="X129" s="110"/>
      <c r="Y129" s="110">
        <v>342.85</v>
      </c>
      <c r="Z129" s="110">
        <f t="shared" si="113"/>
        <v>1432.1399999999999</v>
      </c>
      <c r="AA129" s="105">
        <f t="shared" si="114"/>
        <v>286.428</v>
      </c>
      <c r="AB129" s="110">
        <v>765</v>
      </c>
      <c r="AC129" s="110"/>
      <c r="AD129" s="110">
        <v>150</v>
      </c>
      <c r="AE129" s="110">
        <v>500</v>
      </c>
      <c r="AF129" s="110"/>
      <c r="AG129" s="110">
        <v>135</v>
      </c>
      <c r="AH129" s="105">
        <f t="shared" si="115"/>
        <v>1550</v>
      </c>
      <c r="AI129" s="105">
        <f t="shared" si="116"/>
        <v>310</v>
      </c>
      <c r="AJ129" s="105">
        <v>900</v>
      </c>
      <c r="AK129" s="105"/>
      <c r="AL129" s="105">
        <v>150</v>
      </c>
      <c r="AM129" s="105"/>
      <c r="AN129" s="105"/>
      <c r="AO129" s="110">
        <f t="shared" si="97"/>
        <v>1050</v>
      </c>
      <c r="AP129" s="105">
        <f t="shared" si="98"/>
        <v>210</v>
      </c>
      <c r="AQ129" s="107">
        <v>900</v>
      </c>
      <c r="AR129" s="109"/>
      <c r="AS129" s="109">
        <v>150</v>
      </c>
      <c r="AT129" s="105"/>
      <c r="AU129" s="105"/>
      <c r="AV129" s="105">
        <f t="shared" si="99"/>
        <v>1050</v>
      </c>
      <c r="AW129" s="105">
        <f t="shared" si="100"/>
        <v>210</v>
      </c>
      <c r="AX129" s="109">
        <v>1604.35</v>
      </c>
      <c r="AY129" s="109"/>
      <c r="AZ129" s="109">
        <v>150</v>
      </c>
      <c r="BA129" s="110"/>
      <c r="BB129" s="117"/>
      <c r="BC129" s="105">
        <f t="shared" si="101"/>
        <v>1754.35</v>
      </c>
      <c r="BD129" s="109">
        <f t="shared" si="102"/>
        <v>350.87</v>
      </c>
      <c r="BE129" s="106">
        <v>78.260000000000005</v>
      </c>
      <c r="BF129" s="105"/>
      <c r="BG129" s="105"/>
      <c r="BH129" s="105"/>
      <c r="BI129" s="105">
        <v>500</v>
      </c>
      <c r="BJ129" s="117"/>
      <c r="BK129" s="105">
        <f t="shared" si="71"/>
        <v>578.26</v>
      </c>
      <c r="BL129" s="105">
        <f t="shared" si="72"/>
        <v>115.652</v>
      </c>
      <c r="BM129" s="105">
        <v>0</v>
      </c>
      <c r="BN129" s="105"/>
      <c r="BO129" s="105">
        <v>0</v>
      </c>
      <c r="BP129" s="105"/>
      <c r="BQ129" s="105">
        <v>2717.39</v>
      </c>
      <c r="BR129" s="105">
        <f t="shared" si="73"/>
        <v>2717.39</v>
      </c>
      <c r="BS129" s="105">
        <f t="shared" si="74"/>
        <v>543.47799999999995</v>
      </c>
      <c r="BT129" s="105">
        <v>0</v>
      </c>
      <c r="BU129" s="105"/>
      <c r="BV129" s="105">
        <v>0</v>
      </c>
      <c r="BW129" s="105"/>
      <c r="BX129" s="111"/>
      <c r="BY129" s="105">
        <f t="shared" si="75"/>
        <v>0</v>
      </c>
      <c r="BZ129" s="105">
        <f t="shared" si="76"/>
        <v>0</v>
      </c>
      <c r="CA129" s="105">
        <v>0</v>
      </c>
      <c r="CB129" s="105"/>
      <c r="CC129" s="105"/>
      <c r="CD129" s="105"/>
      <c r="CE129" s="105"/>
      <c r="CF129" s="105">
        <f t="shared" si="77"/>
        <v>0</v>
      </c>
      <c r="CG129" s="105">
        <f t="shared" si="78"/>
        <v>0</v>
      </c>
      <c r="CH129" s="105">
        <v>0</v>
      </c>
      <c r="CI129" s="105"/>
      <c r="CJ129" s="105"/>
      <c r="CK129" s="105">
        <v>0</v>
      </c>
      <c r="CL129" s="105"/>
      <c r="CM129" s="117"/>
      <c r="CN129" s="105">
        <f t="shared" si="79"/>
        <v>0</v>
      </c>
      <c r="CO129" s="105">
        <f t="shared" si="80"/>
        <v>0</v>
      </c>
      <c r="CP129" s="105">
        <f t="shared" si="81"/>
        <v>6390.4699999999993</v>
      </c>
      <c r="CQ129" s="105">
        <f t="shared" si="82"/>
        <v>980</v>
      </c>
      <c r="CR129" s="105">
        <f t="shared" si="83"/>
        <v>1125</v>
      </c>
      <c r="CS129" s="105">
        <f t="shared" si="106"/>
        <v>3409.52</v>
      </c>
      <c r="CT129" s="105">
        <f t="shared" si="107"/>
        <v>11904.99</v>
      </c>
      <c r="CU129" s="125">
        <f>CT129/9</f>
        <v>1322.7766666666666</v>
      </c>
      <c r="CV129" s="106">
        <f t="shared" si="84"/>
        <v>2380.998</v>
      </c>
      <c r="CW129" s="105">
        <f t="shared" si="85"/>
        <v>9523.9920000000002</v>
      </c>
      <c r="CY129" s="87"/>
    </row>
    <row r="130" spans="1:103" s="88" customFormat="1" ht="30.75" customHeight="1" x14ac:dyDescent="0.25">
      <c r="A130" s="111">
        <v>138</v>
      </c>
      <c r="B130" s="99" t="s">
        <v>327</v>
      </c>
      <c r="C130" s="122" t="s">
        <v>326</v>
      </c>
      <c r="D130" s="110">
        <v>1600</v>
      </c>
      <c r="E130" s="110"/>
      <c r="F130" s="110">
        <v>900</v>
      </c>
      <c r="G130" s="110"/>
      <c r="H130" s="105"/>
      <c r="I130" s="110">
        <f t="shared" si="109"/>
        <v>2500</v>
      </c>
      <c r="J130" s="106">
        <f t="shared" si="110"/>
        <v>500</v>
      </c>
      <c r="K130" s="110">
        <v>1600</v>
      </c>
      <c r="L130" s="110"/>
      <c r="M130" s="110">
        <v>950</v>
      </c>
      <c r="N130" s="110"/>
      <c r="O130" s="110"/>
      <c r="P130" s="106"/>
      <c r="Q130" s="110">
        <f t="shared" si="111"/>
        <v>2550</v>
      </c>
      <c r="R130" s="110">
        <f t="shared" si="112"/>
        <v>510</v>
      </c>
      <c r="S130" s="110">
        <v>1783.33</v>
      </c>
      <c r="T130" s="110"/>
      <c r="U130" s="110">
        <v>900</v>
      </c>
      <c r="V130" s="110">
        <v>125</v>
      </c>
      <c r="W130" s="110"/>
      <c r="X130" s="110"/>
      <c r="Y130" s="110"/>
      <c r="Z130" s="110">
        <f t="shared" si="113"/>
        <v>2808.33</v>
      </c>
      <c r="AA130" s="105">
        <f t="shared" si="114"/>
        <v>561.66600000000005</v>
      </c>
      <c r="AB130" s="110">
        <v>1710</v>
      </c>
      <c r="AC130" s="110"/>
      <c r="AD130" s="110">
        <v>800</v>
      </c>
      <c r="AE130" s="110">
        <v>500</v>
      </c>
      <c r="AF130" s="110"/>
      <c r="AG130" s="110"/>
      <c r="AH130" s="105">
        <f t="shared" si="115"/>
        <v>3010</v>
      </c>
      <c r="AI130" s="105">
        <f t="shared" si="116"/>
        <v>602</v>
      </c>
      <c r="AJ130" s="105">
        <v>1600</v>
      </c>
      <c r="AK130" s="105"/>
      <c r="AL130" s="105">
        <v>900</v>
      </c>
      <c r="AM130" s="105"/>
      <c r="AN130" s="105"/>
      <c r="AO130" s="110">
        <f t="shared" si="97"/>
        <v>2500</v>
      </c>
      <c r="AP130" s="105">
        <f t="shared" si="98"/>
        <v>500</v>
      </c>
      <c r="AQ130" s="107">
        <v>1650</v>
      </c>
      <c r="AR130" s="114"/>
      <c r="AS130" s="109">
        <v>900</v>
      </c>
      <c r="AT130" s="105"/>
      <c r="AU130" s="105"/>
      <c r="AV130" s="105">
        <f t="shared" si="99"/>
        <v>2550</v>
      </c>
      <c r="AW130" s="105">
        <f t="shared" si="100"/>
        <v>510</v>
      </c>
      <c r="AX130" s="109">
        <v>1704.76</v>
      </c>
      <c r="AY130" s="109"/>
      <c r="AZ130" s="109">
        <v>1100</v>
      </c>
      <c r="BA130" s="115"/>
      <c r="BB130" s="117"/>
      <c r="BC130" s="105">
        <f t="shared" si="101"/>
        <v>2804.76</v>
      </c>
      <c r="BD130" s="109">
        <f t="shared" si="102"/>
        <v>560.95200000000011</v>
      </c>
      <c r="BE130" s="106">
        <v>1626.19</v>
      </c>
      <c r="BF130" s="105"/>
      <c r="BG130" s="105">
        <v>850</v>
      </c>
      <c r="BH130" s="105"/>
      <c r="BI130" s="105">
        <v>500</v>
      </c>
      <c r="BJ130" s="117"/>
      <c r="BK130" s="105">
        <f t="shared" si="71"/>
        <v>2976.19</v>
      </c>
      <c r="BL130" s="105">
        <f t="shared" si="72"/>
        <v>595.23800000000006</v>
      </c>
      <c r="BM130" s="105">
        <v>1600</v>
      </c>
      <c r="BN130" s="105"/>
      <c r="BO130" s="105">
        <v>850</v>
      </c>
      <c r="BP130" s="105"/>
      <c r="BQ130" s="105"/>
      <c r="BR130" s="105">
        <f t="shared" si="73"/>
        <v>2450</v>
      </c>
      <c r="BS130" s="105">
        <f t="shared" si="74"/>
        <v>490</v>
      </c>
      <c r="BT130" s="105">
        <v>1600</v>
      </c>
      <c r="BU130" s="105"/>
      <c r="BV130" s="105">
        <v>850</v>
      </c>
      <c r="BW130" s="105"/>
      <c r="BX130" s="111"/>
      <c r="BY130" s="105">
        <f t="shared" si="75"/>
        <v>2450</v>
      </c>
      <c r="BZ130" s="105">
        <f t="shared" si="76"/>
        <v>490</v>
      </c>
      <c r="CA130" s="105">
        <v>1600</v>
      </c>
      <c r="CB130" s="105"/>
      <c r="CC130" s="105">
        <v>850</v>
      </c>
      <c r="CD130" s="105"/>
      <c r="CE130" s="105"/>
      <c r="CF130" s="105">
        <f t="shared" si="77"/>
        <v>2450</v>
      </c>
      <c r="CG130" s="105">
        <f t="shared" si="78"/>
        <v>490</v>
      </c>
      <c r="CH130" s="105">
        <v>1600</v>
      </c>
      <c r="CI130" s="105"/>
      <c r="CJ130" s="105">
        <v>900</v>
      </c>
      <c r="CK130" s="105">
        <v>1600</v>
      </c>
      <c r="CL130" s="105"/>
      <c r="CM130" s="117"/>
      <c r="CN130" s="105">
        <f t="shared" si="79"/>
        <v>4100</v>
      </c>
      <c r="CO130" s="105">
        <f t="shared" si="80"/>
        <v>820</v>
      </c>
      <c r="CP130" s="105">
        <f t="shared" si="81"/>
        <v>19674.28</v>
      </c>
      <c r="CQ130" s="105">
        <f t="shared" si="82"/>
        <v>10750</v>
      </c>
      <c r="CR130" s="105">
        <f t="shared" si="83"/>
        <v>2725</v>
      </c>
      <c r="CS130" s="105">
        <f t="shared" si="106"/>
        <v>0</v>
      </c>
      <c r="CT130" s="105">
        <f t="shared" si="107"/>
        <v>33149.279999999999</v>
      </c>
      <c r="CU130" s="125">
        <f t="shared" ref="CU130:CU169" si="117">CT130/12</f>
        <v>2762.44</v>
      </c>
      <c r="CV130" s="106">
        <f t="shared" si="84"/>
        <v>6629.8560000000007</v>
      </c>
      <c r="CW130" s="105">
        <f t="shared" si="85"/>
        <v>26519.423999999999</v>
      </c>
      <c r="CY130" s="87"/>
    </row>
    <row r="131" spans="1:103" s="88" customFormat="1" ht="18.95" customHeight="1" x14ac:dyDescent="0.25">
      <c r="A131" s="111">
        <v>140</v>
      </c>
      <c r="B131" s="111" t="s">
        <v>325</v>
      </c>
      <c r="C131" s="117" t="s">
        <v>9</v>
      </c>
      <c r="D131" s="110">
        <v>750</v>
      </c>
      <c r="E131" s="110"/>
      <c r="F131" s="110">
        <v>170</v>
      </c>
      <c r="G131" s="110"/>
      <c r="H131" s="105"/>
      <c r="I131" s="110">
        <f t="shared" si="109"/>
        <v>920</v>
      </c>
      <c r="J131" s="106">
        <f t="shared" si="110"/>
        <v>184</v>
      </c>
      <c r="K131" s="110">
        <v>933.33</v>
      </c>
      <c r="L131" s="110"/>
      <c r="M131" s="110">
        <v>250</v>
      </c>
      <c r="N131" s="110"/>
      <c r="O131" s="110"/>
      <c r="P131" s="106">
        <v>150</v>
      </c>
      <c r="Q131" s="110">
        <f t="shared" si="111"/>
        <v>1333.33</v>
      </c>
      <c r="R131" s="110">
        <f t="shared" si="112"/>
        <v>266.666</v>
      </c>
      <c r="S131" s="110">
        <v>900</v>
      </c>
      <c r="T131" s="110"/>
      <c r="U131" s="110">
        <v>250</v>
      </c>
      <c r="V131" s="110">
        <v>125</v>
      </c>
      <c r="W131" s="110"/>
      <c r="X131" s="110"/>
      <c r="Y131" s="110"/>
      <c r="Z131" s="110">
        <f t="shared" si="113"/>
        <v>1275</v>
      </c>
      <c r="AA131" s="105">
        <f t="shared" si="114"/>
        <v>255</v>
      </c>
      <c r="AB131" s="110">
        <v>900</v>
      </c>
      <c r="AC131" s="110"/>
      <c r="AD131" s="110">
        <v>200</v>
      </c>
      <c r="AE131" s="110">
        <v>500</v>
      </c>
      <c r="AF131" s="110"/>
      <c r="AG131" s="110"/>
      <c r="AH131" s="105">
        <f t="shared" si="115"/>
        <v>1600</v>
      </c>
      <c r="AI131" s="105">
        <f t="shared" si="116"/>
        <v>320</v>
      </c>
      <c r="AJ131" s="105">
        <v>900</v>
      </c>
      <c r="AK131" s="105"/>
      <c r="AL131" s="105">
        <v>170</v>
      </c>
      <c r="AM131" s="105"/>
      <c r="AN131" s="105"/>
      <c r="AO131" s="110">
        <f t="shared" si="97"/>
        <v>1070</v>
      </c>
      <c r="AP131" s="105">
        <f t="shared" si="98"/>
        <v>214</v>
      </c>
      <c r="AQ131" s="107">
        <v>900</v>
      </c>
      <c r="AR131" s="114"/>
      <c r="AS131" s="109">
        <v>200</v>
      </c>
      <c r="AT131" s="105"/>
      <c r="AU131" s="105"/>
      <c r="AV131" s="105">
        <f t="shared" si="99"/>
        <v>1100</v>
      </c>
      <c r="AW131" s="105">
        <f t="shared" si="100"/>
        <v>220</v>
      </c>
      <c r="AX131" s="109">
        <v>900</v>
      </c>
      <c r="AY131" s="109"/>
      <c r="AZ131" s="109">
        <v>300</v>
      </c>
      <c r="BA131" s="115"/>
      <c r="BB131" s="117"/>
      <c r="BC131" s="105">
        <f t="shared" si="101"/>
        <v>1200</v>
      </c>
      <c r="BD131" s="109">
        <f t="shared" si="102"/>
        <v>240</v>
      </c>
      <c r="BE131" s="106">
        <v>1143.48</v>
      </c>
      <c r="BF131" s="105"/>
      <c r="BG131" s="105">
        <v>200</v>
      </c>
      <c r="BH131" s="105"/>
      <c r="BI131" s="105">
        <v>500</v>
      </c>
      <c r="BJ131" s="117"/>
      <c r="BK131" s="105">
        <f t="shared" si="71"/>
        <v>1843.48</v>
      </c>
      <c r="BL131" s="105">
        <f t="shared" si="72"/>
        <v>368.69600000000003</v>
      </c>
      <c r="BM131" s="105">
        <v>900</v>
      </c>
      <c r="BN131" s="105"/>
      <c r="BO131" s="105">
        <v>250</v>
      </c>
      <c r="BP131" s="105"/>
      <c r="BQ131" s="105"/>
      <c r="BR131" s="105">
        <f t="shared" si="73"/>
        <v>1150</v>
      </c>
      <c r="BS131" s="105">
        <f t="shared" si="74"/>
        <v>230</v>
      </c>
      <c r="BT131" s="105">
        <v>900</v>
      </c>
      <c r="BU131" s="105"/>
      <c r="BV131" s="105">
        <v>300</v>
      </c>
      <c r="BW131" s="105"/>
      <c r="BX131" s="111"/>
      <c r="BY131" s="105">
        <f t="shared" si="75"/>
        <v>1200</v>
      </c>
      <c r="BZ131" s="105">
        <f t="shared" si="76"/>
        <v>240</v>
      </c>
      <c r="CA131" s="105">
        <v>900</v>
      </c>
      <c r="CB131" s="105"/>
      <c r="CC131" s="105">
        <v>200</v>
      </c>
      <c r="CD131" s="105"/>
      <c r="CE131" s="105"/>
      <c r="CF131" s="105">
        <f t="shared" si="77"/>
        <v>1100</v>
      </c>
      <c r="CG131" s="105">
        <f t="shared" si="78"/>
        <v>220</v>
      </c>
      <c r="CH131" s="105">
        <v>900</v>
      </c>
      <c r="CI131" s="105"/>
      <c r="CJ131" s="105">
        <v>300</v>
      </c>
      <c r="CK131" s="105">
        <v>900</v>
      </c>
      <c r="CL131" s="105"/>
      <c r="CM131" s="117"/>
      <c r="CN131" s="105">
        <f t="shared" si="79"/>
        <v>2100</v>
      </c>
      <c r="CO131" s="105">
        <f t="shared" si="80"/>
        <v>420</v>
      </c>
      <c r="CP131" s="105">
        <f t="shared" si="81"/>
        <v>10926.81</v>
      </c>
      <c r="CQ131" s="105">
        <f t="shared" si="82"/>
        <v>2790</v>
      </c>
      <c r="CR131" s="105">
        <f t="shared" si="83"/>
        <v>2025</v>
      </c>
      <c r="CS131" s="105">
        <f t="shared" si="106"/>
        <v>150</v>
      </c>
      <c r="CT131" s="105">
        <f t="shared" si="107"/>
        <v>15891.81</v>
      </c>
      <c r="CU131" s="125">
        <f t="shared" si="117"/>
        <v>1324.3174999999999</v>
      </c>
      <c r="CV131" s="106">
        <f t="shared" si="84"/>
        <v>3178.3620000000001</v>
      </c>
      <c r="CW131" s="105">
        <f t="shared" si="85"/>
        <v>12713.448</v>
      </c>
      <c r="CY131" s="87"/>
    </row>
    <row r="132" spans="1:103" s="88" customFormat="1" ht="18.95" customHeight="1" x14ac:dyDescent="0.25">
      <c r="A132" s="111">
        <v>141</v>
      </c>
      <c r="B132" s="111" t="s">
        <v>324</v>
      </c>
      <c r="C132" s="117" t="s">
        <v>9</v>
      </c>
      <c r="D132" s="110">
        <v>900</v>
      </c>
      <c r="E132" s="110"/>
      <c r="F132" s="110">
        <v>130</v>
      </c>
      <c r="G132" s="110"/>
      <c r="H132" s="105"/>
      <c r="I132" s="110">
        <f t="shared" si="109"/>
        <v>1030</v>
      </c>
      <c r="J132" s="106">
        <f t="shared" si="110"/>
        <v>206</v>
      </c>
      <c r="K132" s="110">
        <v>900</v>
      </c>
      <c r="L132" s="110"/>
      <c r="M132" s="110">
        <v>150</v>
      </c>
      <c r="N132" s="110"/>
      <c r="O132" s="110"/>
      <c r="P132" s="106"/>
      <c r="Q132" s="110">
        <f t="shared" si="111"/>
        <v>1050</v>
      </c>
      <c r="R132" s="110">
        <f t="shared" si="112"/>
        <v>210</v>
      </c>
      <c r="S132" s="110">
        <v>557.14</v>
      </c>
      <c r="T132" s="110"/>
      <c r="U132" s="110">
        <v>150</v>
      </c>
      <c r="V132" s="110">
        <v>125</v>
      </c>
      <c r="W132" s="110"/>
      <c r="X132" s="110"/>
      <c r="Y132" s="110">
        <v>342.85</v>
      </c>
      <c r="Z132" s="110">
        <f t="shared" si="113"/>
        <v>1174.99</v>
      </c>
      <c r="AA132" s="105">
        <f t="shared" si="114"/>
        <v>234.99800000000002</v>
      </c>
      <c r="AB132" s="110">
        <v>315</v>
      </c>
      <c r="AC132" s="110"/>
      <c r="AD132" s="110">
        <v>150</v>
      </c>
      <c r="AE132" s="110">
        <v>500</v>
      </c>
      <c r="AF132" s="110"/>
      <c r="AG132" s="110"/>
      <c r="AH132" s="105">
        <f t="shared" si="115"/>
        <v>965</v>
      </c>
      <c r="AI132" s="105">
        <f t="shared" si="116"/>
        <v>193</v>
      </c>
      <c r="AJ132" s="105">
        <v>900</v>
      </c>
      <c r="AK132" s="105"/>
      <c r="AL132" s="105">
        <v>150</v>
      </c>
      <c r="AM132" s="105"/>
      <c r="AN132" s="105">
        <v>585</v>
      </c>
      <c r="AO132" s="110">
        <f t="shared" si="97"/>
        <v>1635</v>
      </c>
      <c r="AP132" s="105">
        <f t="shared" si="98"/>
        <v>327</v>
      </c>
      <c r="AQ132" s="107">
        <v>900</v>
      </c>
      <c r="AR132" s="114"/>
      <c r="AS132" s="109">
        <v>150</v>
      </c>
      <c r="AT132" s="105"/>
      <c r="AU132" s="105"/>
      <c r="AV132" s="105">
        <f t="shared" si="99"/>
        <v>1050</v>
      </c>
      <c r="AW132" s="105">
        <f t="shared" si="100"/>
        <v>210</v>
      </c>
      <c r="AX132" s="109">
        <v>900</v>
      </c>
      <c r="AY132" s="109"/>
      <c r="AZ132" s="109">
        <v>150</v>
      </c>
      <c r="BA132" s="115"/>
      <c r="BB132" s="117"/>
      <c r="BC132" s="105">
        <f t="shared" si="101"/>
        <v>1050</v>
      </c>
      <c r="BD132" s="109">
        <f t="shared" si="102"/>
        <v>210</v>
      </c>
      <c r="BE132" s="106">
        <v>900</v>
      </c>
      <c r="BF132" s="105"/>
      <c r="BG132" s="105">
        <v>150</v>
      </c>
      <c r="BH132" s="105"/>
      <c r="BI132" s="105">
        <v>500</v>
      </c>
      <c r="BJ132" s="117"/>
      <c r="BK132" s="105">
        <f t="shared" si="71"/>
        <v>1550</v>
      </c>
      <c r="BL132" s="105">
        <f t="shared" si="72"/>
        <v>310</v>
      </c>
      <c r="BM132" s="105">
        <v>900</v>
      </c>
      <c r="BN132" s="105"/>
      <c r="BO132" s="105">
        <v>150</v>
      </c>
      <c r="BP132" s="105"/>
      <c r="BQ132" s="105"/>
      <c r="BR132" s="105">
        <f t="shared" si="73"/>
        <v>1050</v>
      </c>
      <c r="BS132" s="105">
        <f t="shared" si="74"/>
        <v>210</v>
      </c>
      <c r="BT132" s="105">
        <v>900</v>
      </c>
      <c r="BU132" s="105"/>
      <c r="BV132" s="105">
        <v>150</v>
      </c>
      <c r="BW132" s="105"/>
      <c r="BX132" s="111"/>
      <c r="BY132" s="105">
        <f t="shared" si="75"/>
        <v>1050</v>
      </c>
      <c r="BZ132" s="105">
        <f t="shared" si="76"/>
        <v>210</v>
      </c>
      <c r="CA132" s="105">
        <v>767.14</v>
      </c>
      <c r="CB132" s="105"/>
      <c r="CC132" s="105">
        <v>180</v>
      </c>
      <c r="CD132" s="105"/>
      <c r="CE132" s="105">
        <v>132.85</v>
      </c>
      <c r="CF132" s="105">
        <f t="shared" si="77"/>
        <v>1079.99</v>
      </c>
      <c r="CG132" s="105">
        <f t="shared" si="78"/>
        <v>215.99800000000002</v>
      </c>
      <c r="CH132" s="105">
        <v>900</v>
      </c>
      <c r="CI132" s="105"/>
      <c r="CJ132" s="105">
        <v>200</v>
      </c>
      <c r="CK132" s="105">
        <v>900</v>
      </c>
      <c r="CL132" s="105"/>
      <c r="CM132" s="117"/>
      <c r="CN132" s="105">
        <f t="shared" si="79"/>
        <v>2000</v>
      </c>
      <c r="CO132" s="105">
        <f t="shared" si="80"/>
        <v>400</v>
      </c>
      <c r="CP132" s="105">
        <f t="shared" si="81"/>
        <v>9739.2799999999988</v>
      </c>
      <c r="CQ132" s="105">
        <f t="shared" si="82"/>
        <v>1860</v>
      </c>
      <c r="CR132" s="105">
        <f t="shared" si="83"/>
        <v>2025</v>
      </c>
      <c r="CS132" s="105">
        <f t="shared" si="106"/>
        <v>1060.7</v>
      </c>
      <c r="CT132" s="105">
        <f t="shared" si="107"/>
        <v>14684.98</v>
      </c>
      <c r="CU132" s="125">
        <f t="shared" si="117"/>
        <v>1223.7483333333332</v>
      </c>
      <c r="CV132" s="106">
        <f t="shared" si="84"/>
        <v>2936.9960000000001</v>
      </c>
      <c r="CW132" s="105">
        <f t="shared" si="85"/>
        <v>11747.984</v>
      </c>
      <c r="CY132" s="87"/>
    </row>
    <row r="133" spans="1:103" s="88" customFormat="1" ht="18.95" customHeight="1" x14ac:dyDescent="0.25">
      <c r="A133" s="111">
        <v>142</v>
      </c>
      <c r="B133" s="111" t="s">
        <v>323</v>
      </c>
      <c r="C133" s="117" t="s">
        <v>9</v>
      </c>
      <c r="D133" s="110">
        <v>900</v>
      </c>
      <c r="E133" s="110"/>
      <c r="F133" s="110">
        <v>130</v>
      </c>
      <c r="G133" s="110"/>
      <c r="H133" s="105"/>
      <c r="I133" s="110">
        <f t="shared" si="109"/>
        <v>1030</v>
      </c>
      <c r="J133" s="106">
        <f t="shared" si="110"/>
        <v>206</v>
      </c>
      <c r="K133" s="110">
        <v>900</v>
      </c>
      <c r="L133" s="110"/>
      <c r="M133" s="110">
        <v>150</v>
      </c>
      <c r="N133" s="110"/>
      <c r="O133" s="110"/>
      <c r="P133" s="106"/>
      <c r="Q133" s="110">
        <f t="shared" si="111"/>
        <v>1050</v>
      </c>
      <c r="R133" s="110">
        <f t="shared" si="112"/>
        <v>210</v>
      </c>
      <c r="S133" s="110">
        <v>900</v>
      </c>
      <c r="T133" s="110"/>
      <c r="U133" s="110">
        <v>150</v>
      </c>
      <c r="V133" s="110">
        <v>125</v>
      </c>
      <c r="W133" s="110"/>
      <c r="X133" s="110"/>
      <c r="Y133" s="110"/>
      <c r="Z133" s="110">
        <f t="shared" si="113"/>
        <v>1175</v>
      </c>
      <c r="AA133" s="105">
        <f t="shared" si="114"/>
        <v>235</v>
      </c>
      <c r="AB133" s="110">
        <v>900</v>
      </c>
      <c r="AC133" s="110"/>
      <c r="AD133" s="110">
        <v>200</v>
      </c>
      <c r="AE133" s="110">
        <v>500</v>
      </c>
      <c r="AF133" s="110"/>
      <c r="AG133" s="110"/>
      <c r="AH133" s="105">
        <f t="shared" si="115"/>
        <v>1600</v>
      </c>
      <c r="AI133" s="105">
        <f t="shared" si="116"/>
        <v>320</v>
      </c>
      <c r="AJ133" s="105">
        <v>900</v>
      </c>
      <c r="AK133" s="105"/>
      <c r="AL133" s="105">
        <v>150</v>
      </c>
      <c r="AM133" s="105"/>
      <c r="AN133" s="105"/>
      <c r="AO133" s="110">
        <f t="shared" ref="AO133:AO161" si="118">AN133+AM133+AL133+AK133+AJ133</f>
        <v>1050</v>
      </c>
      <c r="AP133" s="105">
        <f t="shared" ref="AP133:AP161" si="119">AO133*20%</f>
        <v>210</v>
      </c>
      <c r="AQ133" s="107">
        <v>900</v>
      </c>
      <c r="AR133" s="114"/>
      <c r="AS133" s="109">
        <v>150</v>
      </c>
      <c r="AT133" s="105"/>
      <c r="AU133" s="105"/>
      <c r="AV133" s="105">
        <f t="shared" ref="AV133:AV161" si="120">AU133+AT133+AS133+AR133+AQ133</f>
        <v>1050</v>
      </c>
      <c r="AW133" s="105">
        <f t="shared" ref="AW133:AW161" si="121">AV133*20%</f>
        <v>210</v>
      </c>
      <c r="AX133" s="109">
        <v>900</v>
      </c>
      <c r="AY133" s="109"/>
      <c r="AZ133" s="109">
        <v>150</v>
      </c>
      <c r="BA133" s="115"/>
      <c r="BB133" s="117"/>
      <c r="BC133" s="105">
        <f t="shared" ref="BC133:BC161" si="122">BB133+BA133+AZ133+AY133+AX133</f>
        <v>1050</v>
      </c>
      <c r="BD133" s="109">
        <f t="shared" ref="BD133:BD161" si="123">BC133*20%</f>
        <v>210</v>
      </c>
      <c r="BE133" s="106">
        <v>1000</v>
      </c>
      <c r="BF133" s="105"/>
      <c r="BG133" s="105">
        <v>150</v>
      </c>
      <c r="BH133" s="105"/>
      <c r="BI133" s="105">
        <v>500</v>
      </c>
      <c r="BJ133" s="117"/>
      <c r="BK133" s="105">
        <f t="shared" ref="BK133:BK196" si="124">BJ133+BI133+BH133+BG133+BF133+BE133</f>
        <v>1650</v>
      </c>
      <c r="BL133" s="105">
        <f t="shared" ref="BL133:BL196" si="125">BK133*20%</f>
        <v>330</v>
      </c>
      <c r="BM133" s="105">
        <v>900</v>
      </c>
      <c r="BN133" s="105"/>
      <c r="BO133" s="105">
        <v>150</v>
      </c>
      <c r="BP133" s="105"/>
      <c r="BQ133" s="105"/>
      <c r="BR133" s="105">
        <f t="shared" ref="BR133:BR196" si="126">BQ133+BP133+BO133+BN133+BM133</f>
        <v>1050</v>
      </c>
      <c r="BS133" s="105">
        <f t="shared" ref="BS133:BS196" si="127">BR133*20%</f>
        <v>210</v>
      </c>
      <c r="BT133" s="105">
        <v>900</v>
      </c>
      <c r="BU133" s="105"/>
      <c r="BV133" s="105">
        <v>150</v>
      </c>
      <c r="BW133" s="105"/>
      <c r="BX133" s="111"/>
      <c r="BY133" s="105">
        <f t="shared" ref="BY133:BY196" si="128">BX133+BW133+BV133+BU133+BT133</f>
        <v>1050</v>
      </c>
      <c r="BZ133" s="105">
        <f t="shared" ref="BZ133:BZ196" si="129">BY133*20%</f>
        <v>210</v>
      </c>
      <c r="CA133" s="105">
        <v>900</v>
      </c>
      <c r="CB133" s="105"/>
      <c r="CC133" s="105">
        <v>180</v>
      </c>
      <c r="CD133" s="105"/>
      <c r="CE133" s="105"/>
      <c r="CF133" s="105">
        <f t="shared" ref="CF133:CF196" si="130">CE133+CD133+CC133+CB133+CA133</f>
        <v>1080</v>
      </c>
      <c r="CG133" s="105">
        <f t="shared" ref="CG133:CG196" si="131">CF133*20%</f>
        <v>216</v>
      </c>
      <c r="CH133" s="105">
        <v>900</v>
      </c>
      <c r="CI133" s="105"/>
      <c r="CJ133" s="105">
        <v>200</v>
      </c>
      <c r="CK133" s="105">
        <v>900</v>
      </c>
      <c r="CL133" s="105"/>
      <c r="CM133" s="117"/>
      <c r="CN133" s="105">
        <f t="shared" ref="CN133:CN196" si="132">CM133+CL133+CK133+CJ133+CI133+CH133</f>
        <v>2000</v>
      </c>
      <c r="CO133" s="105">
        <f t="shared" ref="CO133:CO196" si="133">CN133*20%</f>
        <v>400</v>
      </c>
      <c r="CP133" s="105">
        <f t="shared" ref="CP133:CP196" si="134">CH133+CA133+BT133+BM133+BE133+AX133+AQ133+AJ133+AB133+S133+K133+D133</f>
        <v>10900</v>
      </c>
      <c r="CQ133" s="105">
        <f t="shared" ref="CQ133:CQ196" si="135">CJ133+CI133+CC133+CB133+BV133+BU133+BO133+BN133+BG133+BF133+AZ133+AY133+AS133+AR133+AL133+AK133+AD133+AC133+U133+T133+M133+L133+F133+E133</f>
        <v>1910</v>
      </c>
      <c r="CR133" s="105">
        <f t="shared" ref="CR133:CR196" si="136">CL133+CK133+CD133+BW133+BP133+BI133+BH133+BA133+AT133+AM133+AF133+AE133+X133+W133+V133+O133+N133+G133</f>
        <v>2025</v>
      </c>
      <c r="CS133" s="105">
        <f t="shared" si="106"/>
        <v>0</v>
      </c>
      <c r="CT133" s="105">
        <f t="shared" si="107"/>
        <v>14835</v>
      </c>
      <c r="CU133" s="125">
        <f t="shared" si="117"/>
        <v>1236.25</v>
      </c>
      <c r="CV133" s="106">
        <f t="shared" ref="CV133:CV196" si="137">CO133+CG133+BZ133+BS133+BL133+BD133+AW133+AP133+AI133+AA133+R133+J133</f>
        <v>2967</v>
      </c>
      <c r="CW133" s="105">
        <f t="shared" ref="CW133:CW196" si="138">CT133-CV133</f>
        <v>11868</v>
      </c>
      <c r="CY133" s="87"/>
    </row>
    <row r="134" spans="1:103" s="88" customFormat="1" ht="31.5" customHeight="1" x14ac:dyDescent="0.25">
      <c r="A134" s="111">
        <v>143</v>
      </c>
      <c r="B134" s="99" t="s">
        <v>322</v>
      </c>
      <c r="C134" s="122" t="s">
        <v>321</v>
      </c>
      <c r="D134" s="110">
        <v>1600</v>
      </c>
      <c r="E134" s="110"/>
      <c r="F134" s="110">
        <v>850</v>
      </c>
      <c r="G134" s="110"/>
      <c r="H134" s="105"/>
      <c r="I134" s="110">
        <f t="shared" si="109"/>
        <v>2450</v>
      </c>
      <c r="J134" s="106">
        <f t="shared" si="110"/>
        <v>490</v>
      </c>
      <c r="K134" s="110">
        <v>1600</v>
      </c>
      <c r="L134" s="110"/>
      <c r="M134" s="110">
        <v>750</v>
      </c>
      <c r="N134" s="110"/>
      <c r="O134" s="110"/>
      <c r="P134" s="106"/>
      <c r="Q134" s="110">
        <f t="shared" si="111"/>
        <v>2350</v>
      </c>
      <c r="R134" s="110">
        <f t="shared" si="112"/>
        <v>470</v>
      </c>
      <c r="S134" s="110">
        <v>1447.62</v>
      </c>
      <c r="T134" s="110"/>
      <c r="U134" s="110">
        <v>800</v>
      </c>
      <c r="V134" s="110"/>
      <c r="W134" s="110"/>
      <c r="X134" s="110"/>
      <c r="Y134" s="110">
        <v>152.38</v>
      </c>
      <c r="Z134" s="110">
        <f t="shared" si="113"/>
        <v>2400</v>
      </c>
      <c r="AA134" s="105">
        <f t="shared" si="114"/>
        <v>480</v>
      </c>
      <c r="AB134" s="110">
        <v>1600</v>
      </c>
      <c r="AC134" s="110"/>
      <c r="AD134" s="110">
        <v>800</v>
      </c>
      <c r="AE134" s="110">
        <v>500</v>
      </c>
      <c r="AF134" s="110"/>
      <c r="AG134" s="110"/>
      <c r="AH134" s="105">
        <f t="shared" si="115"/>
        <v>2900</v>
      </c>
      <c r="AI134" s="105">
        <f t="shared" si="116"/>
        <v>580</v>
      </c>
      <c r="AJ134" s="105">
        <v>1600</v>
      </c>
      <c r="AK134" s="105"/>
      <c r="AL134" s="105">
        <v>800</v>
      </c>
      <c r="AM134" s="105"/>
      <c r="AN134" s="105"/>
      <c r="AO134" s="110">
        <f t="shared" si="118"/>
        <v>2400</v>
      </c>
      <c r="AP134" s="105">
        <f t="shared" si="119"/>
        <v>480</v>
      </c>
      <c r="AQ134" s="107">
        <v>1600</v>
      </c>
      <c r="AR134" s="114"/>
      <c r="AS134" s="109">
        <v>400</v>
      </c>
      <c r="AT134" s="105"/>
      <c r="AU134" s="105"/>
      <c r="AV134" s="105">
        <f t="shared" si="120"/>
        <v>2000</v>
      </c>
      <c r="AW134" s="105">
        <f t="shared" si="121"/>
        <v>400</v>
      </c>
      <c r="AX134" s="109">
        <v>304.76</v>
      </c>
      <c r="AY134" s="109"/>
      <c r="AZ134" s="109">
        <v>400</v>
      </c>
      <c r="BA134" s="115"/>
      <c r="BB134" s="117"/>
      <c r="BC134" s="105">
        <f t="shared" si="122"/>
        <v>704.76</v>
      </c>
      <c r="BD134" s="109">
        <f t="shared" si="123"/>
        <v>140.952</v>
      </c>
      <c r="BE134" s="106">
        <v>1600</v>
      </c>
      <c r="BF134" s="105"/>
      <c r="BG134" s="105">
        <v>850</v>
      </c>
      <c r="BH134" s="105"/>
      <c r="BI134" s="105">
        <v>500</v>
      </c>
      <c r="BJ134" s="117"/>
      <c r="BK134" s="105">
        <f t="shared" si="124"/>
        <v>2950</v>
      </c>
      <c r="BL134" s="105">
        <f t="shared" si="125"/>
        <v>590</v>
      </c>
      <c r="BM134" s="105">
        <v>1600</v>
      </c>
      <c r="BN134" s="105"/>
      <c r="BO134" s="105">
        <v>800</v>
      </c>
      <c r="BP134" s="105"/>
      <c r="BQ134" s="105"/>
      <c r="BR134" s="105">
        <f t="shared" si="126"/>
        <v>2400</v>
      </c>
      <c r="BS134" s="105">
        <f t="shared" si="127"/>
        <v>480</v>
      </c>
      <c r="BT134" s="105">
        <v>1600</v>
      </c>
      <c r="BU134" s="105"/>
      <c r="BV134" s="105">
        <v>800</v>
      </c>
      <c r="BW134" s="105"/>
      <c r="BX134" s="111"/>
      <c r="BY134" s="105">
        <f t="shared" si="128"/>
        <v>2400</v>
      </c>
      <c r="BZ134" s="105">
        <f t="shared" si="129"/>
        <v>480</v>
      </c>
      <c r="CA134" s="105">
        <v>1600</v>
      </c>
      <c r="CB134" s="105"/>
      <c r="CC134" s="105">
        <v>850</v>
      </c>
      <c r="CD134" s="105"/>
      <c r="CE134" s="105"/>
      <c r="CF134" s="105">
        <f t="shared" si="130"/>
        <v>2450</v>
      </c>
      <c r="CG134" s="105">
        <f t="shared" si="131"/>
        <v>490</v>
      </c>
      <c r="CH134" s="105">
        <v>1600</v>
      </c>
      <c r="CI134" s="105"/>
      <c r="CJ134" s="105">
        <v>900</v>
      </c>
      <c r="CK134" s="105">
        <v>1600</v>
      </c>
      <c r="CL134" s="105"/>
      <c r="CM134" s="117"/>
      <c r="CN134" s="105">
        <f t="shared" si="132"/>
        <v>4100</v>
      </c>
      <c r="CO134" s="105">
        <f t="shared" si="133"/>
        <v>820</v>
      </c>
      <c r="CP134" s="105">
        <f t="shared" si="134"/>
        <v>17752.38</v>
      </c>
      <c r="CQ134" s="105">
        <f t="shared" si="135"/>
        <v>9000</v>
      </c>
      <c r="CR134" s="105">
        <f t="shared" si="136"/>
        <v>2600</v>
      </c>
      <c r="CS134" s="105">
        <f t="shared" si="106"/>
        <v>152.38</v>
      </c>
      <c r="CT134" s="105">
        <f t="shared" si="107"/>
        <v>29504.760000000002</v>
      </c>
      <c r="CU134" s="125">
        <f t="shared" si="117"/>
        <v>2458.73</v>
      </c>
      <c r="CV134" s="106">
        <f t="shared" si="137"/>
        <v>5900.9520000000002</v>
      </c>
      <c r="CW134" s="105">
        <f t="shared" si="138"/>
        <v>23603.808000000001</v>
      </c>
      <c r="CY134" s="87"/>
    </row>
    <row r="135" spans="1:103" s="88" customFormat="1" ht="18.95" customHeight="1" x14ac:dyDescent="0.25">
      <c r="A135" s="111">
        <v>144</v>
      </c>
      <c r="B135" s="111" t="s">
        <v>320</v>
      </c>
      <c r="C135" s="117" t="s">
        <v>8</v>
      </c>
      <c r="D135" s="110">
        <v>1000</v>
      </c>
      <c r="E135" s="110"/>
      <c r="F135" s="110">
        <v>130</v>
      </c>
      <c r="G135" s="110"/>
      <c r="H135" s="105"/>
      <c r="I135" s="110">
        <f t="shared" si="109"/>
        <v>1130</v>
      </c>
      <c r="J135" s="106">
        <f t="shared" si="110"/>
        <v>226</v>
      </c>
      <c r="K135" s="110">
        <v>722.23</v>
      </c>
      <c r="L135" s="110"/>
      <c r="M135" s="110">
        <v>100</v>
      </c>
      <c r="N135" s="110"/>
      <c r="O135" s="110"/>
      <c r="P135" s="106">
        <v>277.77</v>
      </c>
      <c r="Q135" s="110">
        <f t="shared" si="111"/>
        <v>1100</v>
      </c>
      <c r="R135" s="110">
        <f t="shared" si="112"/>
        <v>220</v>
      </c>
      <c r="S135" s="110">
        <v>1000</v>
      </c>
      <c r="T135" s="110"/>
      <c r="U135" s="110">
        <v>150</v>
      </c>
      <c r="V135" s="110">
        <v>125</v>
      </c>
      <c r="W135" s="110"/>
      <c r="X135" s="110"/>
      <c r="Y135" s="110"/>
      <c r="Z135" s="110">
        <f t="shared" si="113"/>
        <v>1275</v>
      </c>
      <c r="AA135" s="105">
        <f t="shared" si="114"/>
        <v>255</v>
      </c>
      <c r="AB135" s="110">
        <v>1000</v>
      </c>
      <c r="AC135" s="110"/>
      <c r="AD135" s="110">
        <v>150</v>
      </c>
      <c r="AE135" s="110">
        <v>500</v>
      </c>
      <c r="AF135" s="110"/>
      <c r="AG135" s="110"/>
      <c r="AH135" s="105">
        <f t="shared" si="115"/>
        <v>1650</v>
      </c>
      <c r="AI135" s="105">
        <f t="shared" si="116"/>
        <v>330</v>
      </c>
      <c r="AJ135" s="105">
        <v>1000</v>
      </c>
      <c r="AK135" s="105"/>
      <c r="AL135" s="105">
        <v>180</v>
      </c>
      <c r="AM135" s="105"/>
      <c r="AN135" s="105"/>
      <c r="AO135" s="110">
        <f t="shared" si="118"/>
        <v>1180</v>
      </c>
      <c r="AP135" s="105">
        <f t="shared" si="119"/>
        <v>236</v>
      </c>
      <c r="AQ135" s="107">
        <v>1081.82</v>
      </c>
      <c r="AR135" s="114"/>
      <c r="AS135" s="109">
        <v>270</v>
      </c>
      <c r="AT135" s="105"/>
      <c r="AU135" s="105"/>
      <c r="AV135" s="105">
        <f t="shared" si="120"/>
        <v>1351.82</v>
      </c>
      <c r="AW135" s="105">
        <f t="shared" si="121"/>
        <v>270.36399999999998</v>
      </c>
      <c r="AX135" s="109">
        <v>1566.23</v>
      </c>
      <c r="AY135" s="109"/>
      <c r="AZ135" s="109">
        <v>150</v>
      </c>
      <c r="BA135" s="115"/>
      <c r="BB135" s="117"/>
      <c r="BC135" s="105">
        <f t="shared" si="122"/>
        <v>1716.23</v>
      </c>
      <c r="BD135" s="109">
        <f t="shared" si="123"/>
        <v>343.24600000000004</v>
      </c>
      <c r="BE135" s="106">
        <v>1028.57</v>
      </c>
      <c r="BF135" s="105"/>
      <c r="BG135" s="105">
        <v>180</v>
      </c>
      <c r="BH135" s="105"/>
      <c r="BI135" s="105">
        <v>500</v>
      </c>
      <c r="BJ135" s="117"/>
      <c r="BK135" s="105">
        <f t="shared" si="124"/>
        <v>1708.57</v>
      </c>
      <c r="BL135" s="105">
        <f t="shared" si="125"/>
        <v>341.714</v>
      </c>
      <c r="BM135" s="105">
        <v>1000</v>
      </c>
      <c r="BN135" s="105"/>
      <c r="BO135" s="105">
        <v>180</v>
      </c>
      <c r="BP135" s="105"/>
      <c r="BQ135" s="105"/>
      <c r="BR135" s="105">
        <f t="shared" si="126"/>
        <v>1180</v>
      </c>
      <c r="BS135" s="105">
        <f t="shared" si="127"/>
        <v>236</v>
      </c>
      <c r="BT135" s="105">
        <v>1000</v>
      </c>
      <c r="BU135" s="105"/>
      <c r="BV135" s="105">
        <v>200</v>
      </c>
      <c r="BW135" s="105"/>
      <c r="BX135" s="111"/>
      <c r="BY135" s="105">
        <f t="shared" si="128"/>
        <v>1200</v>
      </c>
      <c r="BZ135" s="105">
        <f t="shared" si="129"/>
        <v>240</v>
      </c>
      <c r="CA135" s="105">
        <v>1000</v>
      </c>
      <c r="CB135" s="105"/>
      <c r="CC135" s="105">
        <v>180</v>
      </c>
      <c r="CD135" s="105"/>
      <c r="CE135" s="105"/>
      <c r="CF135" s="105">
        <f t="shared" si="130"/>
        <v>1180</v>
      </c>
      <c r="CG135" s="105">
        <f t="shared" si="131"/>
        <v>236</v>
      </c>
      <c r="CH135" s="105">
        <v>1000</v>
      </c>
      <c r="CI135" s="105"/>
      <c r="CJ135" s="105">
        <v>200</v>
      </c>
      <c r="CK135" s="105">
        <v>1000</v>
      </c>
      <c r="CL135" s="105"/>
      <c r="CM135" s="117"/>
      <c r="CN135" s="105">
        <f t="shared" si="132"/>
        <v>2200</v>
      </c>
      <c r="CO135" s="105">
        <f t="shared" si="133"/>
        <v>440</v>
      </c>
      <c r="CP135" s="105">
        <f t="shared" si="134"/>
        <v>12398.849999999999</v>
      </c>
      <c r="CQ135" s="105">
        <f t="shared" si="135"/>
        <v>2070</v>
      </c>
      <c r="CR135" s="105">
        <f t="shared" si="136"/>
        <v>2125</v>
      </c>
      <c r="CS135" s="105">
        <f t="shared" si="106"/>
        <v>277.77</v>
      </c>
      <c r="CT135" s="105">
        <f t="shared" si="107"/>
        <v>16871.62</v>
      </c>
      <c r="CU135" s="125">
        <f t="shared" si="117"/>
        <v>1405.9683333333332</v>
      </c>
      <c r="CV135" s="106">
        <f t="shared" si="137"/>
        <v>3374.3240000000001</v>
      </c>
      <c r="CW135" s="105">
        <f t="shared" si="138"/>
        <v>13497.295999999998</v>
      </c>
      <c r="CY135" s="87"/>
    </row>
    <row r="136" spans="1:103" s="88" customFormat="1" ht="18.95" customHeight="1" x14ac:dyDescent="0.25">
      <c r="A136" s="111">
        <v>145</v>
      </c>
      <c r="B136" s="126" t="s">
        <v>319</v>
      </c>
      <c r="C136" s="126" t="s">
        <v>9</v>
      </c>
      <c r="D136" s="120">
        <v>900</v>
      </c>
      <c r="E136" s="120"/>
      <c r="F136" s="120">
        <v>130</v>
      </c>
      <c r="G136" s="120"/>
      <c r="H136" s="120"/>
      <c r="I136" s="120">
        <f t="shared" si="109"/>
        <v>1030</v>
      </c>
      <c r="J136" s="120">
        <f t="shared" si="110"/>
        <v>206</v>
      </c>
      <c r="K136" s="120">
        <v>900</v>
      </c>
      <c r="L136" s="120"/>
      <c r="M136" s="120">
        <v>100</v>
      </c>
      <c r="N136" s="120"/>
      <c r="O136" s="120"/>
      <c r="P136" s="120"/>
      <c r="Q136" s="120">
        <f t="shared" si="111"/>
        <v>1000</v>
      </c>
      <c r="R136" s="120">
        <f t="shared" si="112"/>
        <v>200</v>
      </c>
      <c r="S136" s="120">
        <v>900</v>
      </c>
      <c r="T136" s="120"/>
      <c r="U136" s="120">
        <v>150</v>
      </c>
      <c r="V136" s="120">
        <v>125</v>
      </c>
      <c r="W136" s="120"/>
      <c r="X136" s="120"/>
      <c r="Y136" s="120"/>
      <c r="Z136" s="120">
        <f t="shared" si="113"/>
        <v>1175</v>
      </c>
      <c r="AA136" s="120">
        <f t="shared" si="114"/>
        <v>235</v>
      </c>
      <c r="AB136" s="120">
        <v>765</v>
      </c>
      <c r="AC136" s="120"/>
      <c r="AD136" s="120">
        <v>150</v>
      </c>
      <c r="AE136" s="120">
        <v>500</v>
      </c>
      <c r="AF136" s="120"/>
      <c r="AG136" s="120">
        <v>135</v>
      </c>
      <c r="AH136" s="120">
        <f t="shared" si="115"/>
        <v>1550</v>
      </c>
      <c r="AI136" s="120">
        <f t="shared" si="116"/>
        <v>310</v>
      </c>
      <c r="AJ136" s="120">
        <v>900</v>
      </c>
      <c r="AK136" s="120"/>
      <c r="AL136" s="120">
        <v>170</v>
      </c>
      <c r="AM136" s="120"/>
      <c r="AN136" s="120"/>
      <c r="AO136" s="120">
        <f t="shared" si="118"/>
        <v>1070</v>
      </c>
      <c r="AP136" s="120">
        <f t="shared" si="119"/>
        <v>214</v>
      </c>
      <c r="AQ136" s="127">
        <v>900</v>
      </c>
      <c r="AR136" s="128"/>
      <c r="AS136" s="127">
        <v>270</v>
      </c>
      <c r="AT136" s="120"/>
      <c r="AU136" s="120"/>
      <c r="AV136" s="120">
        <f t="shared" si="120"/>
        <v>1170</v>
      </c>
      <c r="AW136" s="120">
        <f t="shared" si="121"/>
        <v>234</v>
      </c>
      <c r="AX136" s="127">
        <v>900</v>
      </c>
      <c r="AY136" s="127"/>
      <c r="AZ136" s="127">
        <v>150</v>
      </c>
      <c r="BA136" s="127"/>
      <c r="BB136" s="126"/>
      <c r="BC136" s="120">
        <f t="shared" si="122"/>
        <v>1050</v>
      </c>
      <c r="BD136" s="127">
        <f t="shared" si="123"/>
        <v>210</v>
      </c>
      <c r="BE136" s="120">
        <v>900</v>
      </c>
      <c r="BF136" s="120"/>
      <c r="BG136" s="120">
        <v>100</v>
      </c>
      <c r="BH136" s="120"/>
      <c r="BI136" s="120">
        <v>500</v>
      </c>
      <c r="BJ136" s="126"/>
      <c r="BK136" s="120">
        <f t="shared" si="124"/>
        <v>1500</v>
      </c>
      <c r="BL136" s="120">
        <f t="shared" si="125"/>
        <v>300</v>
      </c>
      <c r="BM136" s="120">
        <v>900</v>
      </c>
      <c r="BN136" s="120"/>
      <c r="BO136" s="120">
        <v>180</v>
      </c>
      <c r="BP136" s="120"/>
      <c r="BQ136" s="120"/>
      <c r="BR136" s="120">
        <f t="shared" si="126"/>
        <v>1080</v>
      </c>
      <c r="BS136" s="120">
        <f t="shared" si="127"/>
        <v>216</v>
      </c>
      <c r="BT136" s="120">
        <v>1075</v>
      </c>
      <c r="BU136" s="120"/>
      <c r="BV136" s="120">
        <v>200</v>
      </c>
      <c r="BW136" s="120"/>
      <c r="BX136" s="126"/>
      <c r="BY136" s="120">
        <f t="shared" si="128"/>
        <v>1275</v>
      </c>
      <c r="BZ136" s="120">
        <f t="shared" si="129"/>
        <v>255</v>
      </c>
      <c r="CA136" s="120">
        <v>814.29</v>
      </c>
      <c r="CB136" s="120"/>
      <c r="CC136" s="120">
        <v>180</v>
      </c>
      <c r="CD136" s="120"/>
      <c r="CE136" s="120"/>
      <c r="CF136" s="120">
        <f t="shared" si="130"/>
        <v>994.29</v>
      </c>
      <c r="CG136" s="120">
        <f t="shared" si="131"/>
        <v>198.858</v>
      </c>
      <c r="CH136" s="120">
        <v>777.27</v>
      </c>
      <c r="CI136" s="120"/>
      <c r="CJ136" s="120">
        <v>200</v>
      </c>
      <c r="CK136" s="120">
        <v>900</v>
      </c>
      <c r="CL136" s="120"/>
      <c r="CM136" s="126">
        <f>85.71+122.72</f>
        <v>208.43</v>
      </c>
      <c r="CN136" s="120">
        <f t="shared" si="132"/>
        <v>2085.6999999999998</v>
      </c>
      <c r="CO136" s="120">
        <f t="shared" si="133"/>
        <v>417.14</v>
      </c>
      <c r="CP136" s="120">
        <f t="shared" si="134"/>
        <v>10631.56</v>
      </c>
      <c r="CQ136" s="120">
        <f t="shared" si="135"/>
        <v>1980</v>
      </c>
      <c r="CR136" s="120">
        <f t="shared" si="136"/>
        <v>2025</v>
      </c>
      <c r="CS136" s="120">
        <f t="shared" si="106"/>
        <v>343.43</v>
      </c>
      <c r="CT136" s="120">
        <f t="shared" si="107"/>
        <v>14979.99</v>
      </c>
      <c r="CU136" s="125">
        <f t="shared" si="117"/>
        <v>1248.3325</v>
      </c>
      <c r="CV136" s="106">
        <f t="shared" si="137"/>
        <v>2995.998</v>
      </c>
      <c r="CW136" s="105">
        <f t="shared" si="138"/>
        <v>11983.992</v>
      </c>
      <c r="CX136" s="88" t="s">
        <v>318</v>
      </c>
      <c r="CY136" s="87"/>
    </row>
    <row r="137" spans="1:103" s="88" customFormat="1" ht="18.95" customHeight="1" x14ac:dyDescent="0.25">
      <c r="A137" s="111">
        <v>146</v>
      </c>
      <c r="B137" s="111" t="s">
        <v>317</v>
      </c>
      <c r="C137" s="117" t="s">
        <v>9</v>
      </c>
      <c r="D137" s="110">
        <v>900</v>
      </c>
      <c r="E137" s="110"/>
      <c r="F137" s="110">
        <v>130</v>
      </c>
      <c r="G137" s="110"/>
      <c r="H137" s="105"/>
      <c r="I137" s="110">
        <f t="shared" si="109"/>
        <v>1030</v>
      </c>
      <c r="J137" s="106">
        <f t="shared" si="110"/>
        <v>206</v>
      </c>
      <c r="K137" s="110">
        <v>900</v>
      </c>
      <c r="L137" s="110"/>
      <c r="M137" s="110">
        <v>100</v>
      </c>
      <c r="N137" s="110"/>
      <c r="O137" s="110"/>
      <c r="P137" s="106"/>
      <c r="Q137" s="110">
        <f t="shared" si="111"/>
        <v>1000</v>
      </c>
      <c r="R137" s="110">
        <f t="shared" si="112"/>
        <v>200</v>
      </c>
      <c r="S137" s="110">
        <v>900</v>
      </c>
      <c r="T137" s="110"/>
      <c r="U137" s="110">
        <v>150</v>
      </c>
      <c r="V137" s="110">
        <v>125</v>
      </c>
      <c r="W137" s="110"/>
      <c r="X137" s="110"/>
      <c r="Y137" s="110"/>
      <c r="Z137" s="110">
        <f t="shared" si="113"/>
        <v>1175</v>
      </c>
      <c r="AA137" s="105">
        <f t="shared" si="114"/>
        <v>235</v>
      </c>
      <c r="AB137" s="110">
        <v>900</v>
      </c>
      <c r="AC137" s="110"/>
      <c r="AD137" s="110">
        <v>150</v>
      </c>
      <c r="AE137" s="110">
        <v>500</v>
      </c>
      <c r="AF137" s="110"/>
      <c r="AG137" s="110"/>
      <c r="AH137" s="105">
        <f t="shared" si="115"/>
        <v>1550</v>
      </c>
      <c r="AI137" s="105">
        <f t="shared" si="116"/>
        <v>310</v>
      </c>
      <c r="AJ137" s="105">
        <v>900</v>
      </c>
      <c r="AK137" s="105"/>
      <c r="AL137" s="105">
        <v>180</v>
      </c>
      <c r="AM137" s="105"/>
      <c r="AN137" s="105"/>
      <c r="AO137" s="110">
        <f t="shared" si="118"/>
        <v>1080</v>
      </c>
      <c r="AP137" s="105">
        <f t="shared" si="119"/>
        <v>216</v>
      </c>
      <c r="AQ137" s="107">
        <v>900</v>
      </c>
      <c r="AR137" s="114"/>
      <c r="AS137" s="109">
        <v>270</v>
      </c>
      <c r="AT137" s="105"/>
      <c r="AU137" s="105"/>
      <c r="AV137" s="105">
        <f t="shared" si="120"/>
        <v>1170</v>
      </c>
      <c r="AW137" s="105">
        <f t="shared" si="121"/>
        <v>234</v>
      </c>
      <c r="AX137" s="109">
        <v>900</v>
      </c>
      <c r="AY137" s="109"/>
      <c r="AZ137" s="109">
        <v>150</v>
      </c>
      <c r="BA137" s="115"/>
      <c r="BB137" s="117"/>
      <c r="BC137" s="105">
        <f t="shared" si="122"/>
        <v>1050</v>
      </c>
      <c r="BD137" s="109">
        <f t="shared" si="123"/>
        <v>210</v>
      </c>
      <c r="BE137" s="106">
        <f>900+304.34</f>
        <v>1204.3399999999999</v>
      </c>
      <c r="BF137" s="105"/>
      <c r="BG137" s="105">
        <v>180</v>
      </c>
      <c r="BH137" s="105"/>
      <c r="BI137" s="105">
        <v>500</v>
      </c>
      <c r="BJ137" s="117"/>
      <c r="BK137" s="105">
        <f t="shared" si="124"/>
        <v>1884.34</v>
      </c>
      <c r="BL137" s="105">
        <f t="shared" si="125"/>
        <v>376.86799999999999</v>
      </c>
      <c r="BM137" s="105">
        <v>900</v>
      </c>
      <c r="BN137" s="105"/>
      <c r="BO137" s="105">
        <v>180</v>
      </c>
      <c r="BP137" s="105"/>
      <c r="BQ137" s="105"/>
      <c r="BR137" s="105">
        <f t="shared" si="126"/>
        <v>1080</v>
      </c>
      <c r="BS137" s="105">
        <f t="shared" si="127"/>
        <v>216</v>
      </c>
      <c r="BT137" s="105">
        <v>900</v>
      </c>
      <c r="BU137" s="105"/>
      <c r="BV137" s="105">
        <v>200</v>
      </c>
      <c r="BW137" s="105"/>
      <c r="BX137" s="111"/>
      <c r="BY137" s="105">
        <f t="shared" si="128"/>
        <v>1100</v>
      </c>
      <c r="BZ137" s="105">
        <f t="shared" si="129"/>
        <v>220</v>
      </c>
      <c r="CA137" s="105">
        <v>900</v>
      </c>
      <c r="CB137" s="105"/>
      <c r="CC137" s="105">
        <v>180</v>
      </c>
      <c r="CD137" s="105"/>
      <c r="CE137" s="105"/>
      <c r="CF137" s="105">
        <f t="shared" si="130"/>
        <v>1080</v>
      </c>
      <c r="CG137" s="105">
        <f t="shared" si="131"/>
        <v>216</v>
      </c>
      <c r="CH137" s="105">
        <v>900</v>
      </c>
      <c r="CI137" s="105"/>
      <c r="CJ137" s="105">
        <v>200</v>
      </c>
      <c r="CK137" s="105">
        <v>900</v>
      </c>
      <c r="CL137" s="105"/>
      <c r="CM137" s="117"/>
      <c r="CN137" s="105">
        <f t="shared" si="132"/>
        <v>2000</v>
      </c>
      <c r="CO137" s="105">
        <f t="shared" si="133"/>
        <v>400</v>
      </c>
      <c r="CP137" s="105">
        <f t="shared" si="134"/>
        <v>11104.34</v>
      </c>
      <c r="CQ137" s="105">
        <f t="shared" si="135"/>
        <v>2070</v>
      </c>
      <c r="CR137" s="105">
        <f t="shared" si="136"/>
        <v>2025</v>
      </c>
      <c r="CS137" s="105">
        <f t="shared" si="106"/>
        <v>0</v>
      </c>
      <c r="CT137" s="105">
        <f t="shared" si="107"/>
        <v>15199.34</v>
      </c>
      <c r="CU137" s="125">
        <f t="shared" si="117"/>
        <v>1266.6116666666667</v>
      </c>
      <c r="CV137" s="106">
        <f t="shared" si="137"/>
        <v>3039.8679999999999</v>
      </c>
      <c r="CW137" s="105">
        <f t="shared" si="138"/>
        <v>12159.472</v>
      </c>
      <c r="CY137" s="87"/>
    </row>
    <row r="138" spans="1:103" s="88" customFormat="1" ht="18.95" customHeight="1" x14ac:dyDescent="0.25">
      <c r="A138" s="111">
        <v>147</v>
      </c>
      <c r="B138" s="99" t="s">
        <v>316</v>
      </c>
      <c r="C138" s="99" t="s">
        <v>4</v>
      </c>
      <c r="D138" s="110">
        <v>2150</v>
      </c>
      <c r="E138" s="110"/>
      <c r="F138" s="110">
        <v>2150</v>
      </c>
      <c r="G138" s="110"/>
      <c r="H138" s="105"/>
      <c r="I138" s="110">
        <f t="shared" si="109"/>
        <v>4300</v>
      </c>
      <c r="J138" s="106">
        <f t="shared" si="110"/>
        <v>860</v>
      </c>
      <c r="K138" s="110">
        <v>1842.86</v>
      </c>
      <c r="L138" s="110"/>
      <c r="M138" s="110">
        <v>2150</v>
      </c>
      <c r="N138" s="110"/>
      <c r="O138" s="110"/>
      <c r="P138" s="106">
        <v>307.14</v>
      </c>
      <c r="Q138" s="110">
        <f t="shared" si="111"/>
        <v>4300</v>
      </c>
      <c r="R138" s="110">
        <f t="shared" si="112"/>
        <v>860</v>
      </c>
      <c r="S138" s="110">
        <v>2150</v>
      </c>
      <c r="T138" s="110"/>
      <c r="U138" s="110">
        <v>2150</v>
      </c>
      <c r="V138" s="110">
        <v>125</v>
      </c>
      <c r="W138" s="110"/>
      <c r="X138" s="110"/>
      <c r="Y138" s="110"/>
      <c r="Z138" s="110">
        <f t="shared" si="113"/>
        <v>4425</v>
      </c>
      <c r="AA138" s="105">
        <f t="shared" si="114"/>
        <v>885</v>
      </c>
      <c r="AB138" s="110">
        <v>2150</v>
      </c>
      <c r="AC138" s="110"/>
      <c r="AD138" s="110">
        <v>2150</v>
      </c>
      <c r="AE138" s="110">
        <v>500</v>
      </c>
      <c r="AF138" s="110"/>
      <c r="AG138" s="110"/>
      <c r="AH138" s="105">
        <f t="shared" si="115"/>
        <v>4800</v>
      </c>
      <c r="AI138" s="105">
        <f t="shared" si="116"/>
        <v>960</v>
      </c>
      <c r="AJ138" s="105">
        <v>2150</v>
      </c>
      <c r="AK138" s="105"/>
      <c r="AL138" s="105">
        <v>2150</v>
      </c>
      <c r="AM138" s="105"/>
      <c r="AN138" s="105"/>
      <c r="AO138" s="110">
        <f t="shared" si="118"/>
        <v>4300</v>
      </c>
      <c r="AP138" s="105">
        <f t="shared" si="119"/>
        <v>860</v>
      </c>
      <c r="AQ138" s="107">
        <v>2150</v>
      </c>
      <c r="AR138" s="114"/>
      <c r="AS138" s="109">
        <v>2150</v>
      </c>
      <c r="AT138" s="105"/>
      <c r="AU138" s="105"/>
      <c r="AV138" s="105">
        <f t="shared" si="120"/>
        <v>4300</v>
      </c>
      <c r="AW138" s="105">
        <f t="shared" si="121"/>
        <v>860</v>
      </c>
      <c r="AX138" s="109">
        <v>2150</v>
      </c>
      <c r="AY138" s="109"/>
      <c r="AZ138" s="109">
        <v>2150</v>
      </c>
      <c r="BA138" s="115"/>
      <c r="BB138" s="117"/>
      <c r="BC138" s="105">
        <f t="shared" si="122"/>
        <v>4300</v>
      </c>
      <c r="BD138" s="109">
        <f t="shared" si="123"/>
        <v>860</v>
      </c>
      <c r="BE138" s="106">
        <v>1682.61</v>
      </c>
      <c r="BF138" s="105"/>
      <c r="BG138" s="105">
        <v>2150</v>
      </c>
      <c r="BH138" s="105"/>
      <c r="BI138" s="105">
        <v>500</v>
      </c>
      <c r="BJ138" s="117">
        <v>467.39</v>
      </c>
      <c r="BK138" s="105">
        <f t="shared" si="124"/>
        <v>4800</v>
      </c>
      <c r="BL138" s="105">
        <f t="shared" si="125"/>
        <v>960</v>
      </c>
      <c r="BM138" s="105">
        <v>2150</v>
      </c>
      <c r="BN138" s="105"/>
      <c r="BO138" s="105">
        <v>2150</v>
      </c>
      <c r="BP138" s="105"/>
      <c r="BQ138" s="105"/>
      <c r="BR138" s="105">
        <f t="shared" si="126"/>
        <v>4300</v>
      </c>
      <c r="BS138" s="105">
        <f t="shared" si="127"/>
        <v>860</v>
      </c>
      <c r="BT138" s="105">
        <v>2150</v>
      </c>
      <c r="BU138" s="105"/>
      <c r="BV138" s="105">
        <v>2150</v>
      </c>
      <c r="BW138" s="105"/>
      <c r="BX138" s="111"/>
      <c r="BY138" s="105">
        <f t="shared" si="128"/>
        <v>4300</v>
      </c>
      <c r="BZ138" s="105">
        <f t="shared" si="129"/>
        <v>860</v>
      </c>
      <c r="CA138" s="105">
        <v>2150</v>
      </c>
      <c r="CB138" s="105"/>
      <c r="CC138" s="105">
        <v>2150</v>
      </c>
      <c r="CD138" s="105"/>
      <c r="CE138" s="105"/>
      <c r="CF138" s="105">
        <f t="shared" si="130"/>
        <v>4300</v>
      </c>
      <c r="CG138" s="105">
        <f t="shared" si="131"/>
        <v>860</v>
      </c>
      <c r="CH138" s="105">
        <v>2150</v>
      </c>
      <c r="CI138" s="105"/>
      <c r="CJ138" s="105">
        <v>2150</v>
      </c>
      <c r="CK138" s="105">
        <v>2150</v>
      </c>
      <c r="CL138" s="105"/>
      <c r="CM138" s="117"/>
      <c r="CN138" s="105">
        <f t="shared" si="132"/>
        <v>6450</v>
      </c>
      <c r="CO138" s="105">
        <f t="shared" si="133"/>
        <v>1290</v>
      </c>
      <c r="CP138" s="105">
        <f t="shared" si="134"/>
        <v>25025.47</v>
      </c>
      <c r="CQ138" s="105">
        <f t="shared" si="135"/>
        <v>25800</v>
      </c>
      <c r="CR138" s="105">
        <f t="shared" si="136"/>
        <v>3275</v>
      </c>
      <c r="CS138" s="105">
        <f t="shared" si="106"/>
        <v>774.53</v>
      </c>
      <c r="CT138" s="105">
        <f t="shared" si="107"/>
        <v>54875</v>
      </c>
      <c r="CU138" s="125">
        <f t="shared" si="117"/>
        <v>4572.916666666667</v>
      </c>
      <c r="CV138" s="106">
        <f t="shared" si="137"/>
        <v>10975</v>
      </c>
      <c r="CW138" s="105">
        <f t="shared" si="138"/>
        <v>43900</v>
      </c>
      <c r="CY138" s="87"/>
    </row>
    <row r="139" spans="1:103" s="88" customFormat="1" ht="24" customHeight="1" x14ac:dyDescent="0.25">
      <c r="A139" s="111">
        <v>148</v>
      </c>
      <c r="B139" s="99" t="s">
        <v>315</v>
      </c>
      <c r="C139" s="122" t="s">
        <v>314</v>
      </c>
      <c r="D139" s="110">
        <v>1600</v>
      </c>
      <c r="E139" s="110"/>
      <c r="F139" s="110">
        <v>250</v>
      </c>
      <c r="G139" s="110"/>
      <c r="H139" s="105"/>
      <c r="I139" s="110">
        <f t="shared" si="109"/>
        <v>1850</v>
      </c>
      <c r="J139" s="106">
        <f t="shared" si="110"/>
        <v>370</v>
      </c>
      <c r="K139" s="110">
        <v>1600</v>
      </c>
      <c r="L139" s="110"/>
      <c r="M139" s="110">
        <v>300</v>
      </c>
      <c r="N139" s="110"/>
      <c r="O139" s="110"/>
      <c r="P139" s="106"/>
      <c r="Q139" s="110">
        <f t="shared" si="111"/>
        <v>1900</v>
      </c>
      <c r="R139" s="110">
        <f t="shared" si="112"/>
        <v>380</v>
      </c>
      <c r="S139" s="110">
        <v>1600</v>
      </c>
      <c r="T139" s="110"/>
      <c r="U139" s="110">
        <v>250</v>
      </c>
      <c r="V139" s="110">
        <v>125</v>
      </c>
      <c r="W139" s="110"/>
      <c r="X139" s="110"/>
      <c r="Y139" s="110"/>
      <c r="Z139" s="110">
        <f t="shared" si="113"/>
        <v>1975</v>
      </c>
      <c r="AA139" s="105">
        <f t="shared" si="114"/>
        <v>395</v>
      </c>
      <c r="AB139" s="110">
        <v>1600</v>
      </c>
      <c r="AC139" s="110"/>
      <c r="AD139" s="110">
        <v>250</v>
      </c>
      <c r="AE139" s="110">
        <v>500</v>
      </c>
      <c r="AF139" s="110"/>
      <c r="AG139" s="110"/>
      <c r="AH139" s="105">
        <f t="shared" si="115"/>
        <v>2350</v>
      </c>
      <c r="AI139" s="105">
        <f t="shared" si="116"/>
        <v>470</v>
      </c>
      <c r="AJ139" s="105">
        <v>1691.67</v>
      </c>
      <c r="AK139" s="105"/>
      <c r="AL139" s="105">
        <v>300</v>
      </c>
      <c r="AM139" s="105"/>
      <c r="AN139" s="105"/>
      <c r="AO139" s="110">
        <f t="shared" si="118"/>
        <v>1991.67</v>
      </c>
      <c r="AP139" s="105">
        <f t="shared" si="119"/>
        <v>398.33400000000006</v>
      </c>
      <c r="AQ139" s="107">
        <v>1600</v>
      </c>
      <c r="AR139" s="114"/>
      <c r="AS139" s="109">
        <v>300</v>
      </c>
      <c r="AT139" s="105"/>
      <c r="AU139" s="105"/>
      <c r="AV139" s="105">
        <f t="shared" si="120"/>
        <v>1900</v>
      </c>
      <c r="AW139" s="105">
        <f t="shared" si="121"/>
        <v>380</v>
      </c>
      <c r="AX139" s="109">
        <v>1600</v>
      </c>
      <c r="AY139" s="109"/>
      <c r="AZ139" s="109">
        <v>300</v>
      </c>
      <c r="BA139" s="115"/>
      <c r="BB139" s="117"/>
      <c r="BC139" s="105">
        <f t="shared" si="122"/>
        <v>1900</v>
      </c>
      <c r="BD139" s="109">
        <f t="shared" si="123"/>
        <v>380</v>
      </c>
      <c r="BE139" s="106">
        <v>1600</v>
      </c>
      <c r="BF139" s="105"/>
      <c r="BG139" s="105">
        <v>500</v>
      </c>
      <c r="BH139" s="105"/>
      <c r="BI139" s="105">
        <v>500</v>
      </c>
      <c r="BJ139" s="117"/>
      <c r="BK139" s="105">
        <f t="shared" si="124"/>
        <v>2600</v>
      </c>
      <c r="BL139" s="105">
        <f t="shared" si="125"/>
        <v>520</v>
      </c>
      <c r="BM139" s="105">
        <v>1600</v>
      </c>
      <c r="BN139" s="105"/>
      <c r="BO139" s="105">
        <v>300</v>
      </c>
      <c r="BP139" s="105"/>
      <c r="BQ139" s="105"/>
      <c r="BR139" s="105">
        <f t="shared" si="126"/>
        <v>1900</v>
      </c>
      <c r="BS139" s="105">
        <f t="shared" si="127"/>
        <v>380</v>
      </c>
      <c r="BT139" s="105">
        <v>1600</v>
      </c>
      <c r="BU139" s="105"/>
      <c r="BV139" s="105">
        <v>250</v>
      </c>
      <c r="BW139" s="105"/>
      <c r="BX139" s="111"/>
      <c r="BY139" s="105">
        <f t="shared" si="128"/>
        <v>1850</v>
      </c>
      <c r="BZ139" s="105">
        <f t="shared" si="129"/>
        <v>370</v>
      </c>
      <c r="CA139" s="105">
        <v>1219.05</v>
      </c>
      <c r="CB139" s="105"/>
      <c r="CC139" s="105">
        <v>250</v>
      </c>
      <c r="CD139" s="105"/>
      <c r="CE139" s="105">
        <v>380.95</v>
      </c>
      <c r="CF139" s="105">
        <f t="shared" si="130"/>
        <v>1850</v>
      </c>
      <c r="CG139" s="105">
        <f t="shared" si="131"/>
        <v>370</v>
      </c>
      <c r="CH139" s="105">
        <v>1309.0899999999999</v>
      </c>
      <c r="CI139" s="105"/>
      <c r="CJ139" s="105">
        <v>250</v>
      </c>
      <c r="CK139" s="105">
        <v>1600</v>
      </c>
      <c r="CL139" s="105"/>
      <c r="CM139" s="117">
        <v>290.89999999999998</v>
      </c>
      <c r="CN139" s="105">
        <f t="shared" si="132"/>
        <v>3449.99</v>
      </c>
      <c r="CO139" s="105">
        <f t="shared" si="133"/>
        <v>689.99800000000005</v>
      </c>
      <c r="CP139" s="105">
        <f t="shared" si="134"/>
        <v>18619.809999999998</v>
      </c>
      <c r="CQ139" s="105">
        <f t="shared" si="135"/>
        <v>3500</v>
      </c>
      <c r="CR139" s="105">
        <f t="shared" si="136"/>
        <v>2725</v>
      </c>
      <c r="CS139" s="105">
        <f t="shared" si="106"/>
        <v>671.84999999999991</v>
      </c>
      <c r="CT139" s="105">
        <f t="shared" si="107"/>
        <v>25516.66</v>
      </c>
      <c r="CU139" s="125">
        <f t="shared" si="117"/>
        <v>2126.3883333333333</v>
      </c>
      <c r="CV139" s="106">
        <f t="shared" si="137"/>
        <v>5103.3320000000003</v>
      </c>
      <c r="CW139" s="105">
        <f t="shared" si="138"/>
        <v>20413.328000000001</v>
      </c>
      <c r="CY139" s="87"/>
    </row>
    <row r="140" spans="1:103" s="88" customFormat="1" ht="24" customHeight="1" x14ac:dyDescent="0.25">
      <c r="A140" s="111">
        <v>149</v>
      </c>
      <c r="B140" s="111" t="s">
        <v>313</v>
      </c>
      <c r="C140" s="121" t="s">
        <v>8</v>
      </c>
      <c r="D140" s="110">
        <v>1000</v>
      </c>
      <c r="E140" s="110"/>
      <c r="F140" s="110">
        <v>200</v>
      </c>
      <c r="G140" s="110"/>
      <c r="H140" s="105"/>
      <c r="I140" s="110">
        <f t="shared" si="109"/>
        <v>1200</v>
      </c>
      <c r="J140" s="106">
        <f t="shared" si="110"/>
        <v>240</v>
      </c>
      <c r="K140" s="110">
        <v>1000</v>
      </c>
      <c r="L140" s="110"/>
      <c r="M140" s="110"/>
      <c r="N140" s="110"/>
      <c r="O140" s="110"/>
      <c r="P140" s="106"/>
      <c r="Q140" s="110">
        <f t="shared" si="111"/>
        <v>1000</v>
      </c>
      <c r="R140" s="110">
        <f t="shared" si="112"/>
        <v>200</v>
      </c>
      <c r="S140" s="110">
        <v>1142.8599999999999</v>
      </c>
      <c r="T140" s="110"/>
      <c r="U140" s="110">
        <v>375</v>
      </c>
      <c r="V140" s="110">
        <v>125</v>
      </c>
      <c r="W140" s="110"/>
      <c r="X140" s="110"/>
      <c r="Y140" s="110"/>
      <c r="Z140" s="110">
        <f t="shared" si="113"/>
        <v>1642.86</v>
      </c>
      <c r="AA140" s="105">
        <f t="shared" si="114"/>
        <v>328.572</v>
      </c>
      <c r="AB140" s="110">
        <v>1000</v>
      </c>
      <c r="AC140" s="110"/>
      <c r="AD140" s="110">
        <v>150</v>
      </c>
      <c r="AE140" s="110">
        <v>500</v>
      </c>
      <c r="AF140" s="110"/>
      <c r="AG140" s="110"/>
      <c r="AH140" s="105">
        <f t="shared" si="115"/>
        <v>1650</v>
      </c>
      <c r="AI140" s="105">
        <f t="shared" si="116"/>
        <v>330</v>
      </c>
      <c r="AJ140" s="105">
        <v>1000</v>
      </c>
      <c r="AK140" s="105"/>
      <c r="AL140" s="105">
        <v>180</v>
      </c>
      <c r="AM140" s="105"/>
      <c r="AN140" s="105"/>
      <c r="AO140" s="110">
        <f t="shared" si="118"/>
        <v>1180</v>
      </c>
      <c r="AP140" s="105">
        <f t="shared" si="119"/>
        <v>236</v>
      </c>
      <c r="AQ140" s="107">
        <v>1000</v>
      </c>
      <c r="AR140" s="114"/>
      <c r="AS140" s="109">
        <v>150</v>
      </c>
      <c r="AT140" s="105"/>
      <c r="AU140" s="105"/>
      <c r="AV140" s="105">
        <f t="shared" si="120"/>
        <v>1150</v>
      </c>
      <c r="AW140" s="105">
        <f t="shared" si="121"/>
        <v>230</v>
      </c>
      <c r="AX140" s="109">
        <v>1027.27</v>
      </c>
      <c r="AY140" s="109"/>
      <c r="AZ140" s="109">
        <v>200</v>
      </c>
      <c r="BA140" s="115"/>
      <c r="BB140" s="117"/>
      <c r="BC140" s="105">
        <f t="shared" si="122"/>
        <v>1227.27</v>
      </c>
      <c r="BD140" s="109">
        <f t="shared" si="123"/>
        <v>245.45400000000001</v>
      </c>
      <c r="BE140" s="106">
        <v>1000</v>
      </c>
      <c r="BF140" s="105"/>
      <c r="BG140" s="105"/>
      <c r="BH140" s="105"/>
      <c r="BI140" s="105">
        <v>500</v>
      </c>
      <c r="BJ140" s="117"/>
      <c r="BK140" s="105">
        <f t="shared" si="124"/>
        <v>1500</v>
      </c>
      <c r="BL140" s="105">
        <f t="shared" si="125"/>
        <v>300</v>
      </c>
      <c r="BM140" s="105">
        <v>1109.0899999999999</v>
      </c>
      <c r="BN140" s="105"/>
      <c r="BO140" s="105">
        <v>200</v>
      </c>
      <c r="BP140" s="105"/>
      <c r="BQ140" s="105"/>
      <c r="BR140" s="105">
        <f t="shared" si="126"/>
        <v>1309.0899999999999</v>
      </c>
      <c r="BS140" s="105">
        <f t="shared" si="127"/>
        <v>261.81799999999998</v>
      </c>
      <c r="BT140" s="105">
        <v>1000</v>
      </c>
      <c r="BU140" s="105"/>
      <c r="BV140" s="105">
        <v>150</v>
      </c>
      <c r="BW140" s="105"/>
      <c r="BX140" s="111"/>
      <c r="BY140" s="105">
        <f t="shared" si="128"/>
        <v>1150</v>
      </c>
      <c r="BZ140" s="105">
        <f t="shared" si="129"/>
        <v>230</v>
      </c>
      <c r="CA140" s="105">
        <v>1000</v>
      </c>
      <c r="CB140" s="105"/>
      <c r="CC140" s="105">
        <v>200</v>
      </c>
      <c r="CD140" s="105"/>
      <c r="CE140" s="105"/>
      <c r="CF140" s="105">
        <f t="shared" si="130"/>
        <v>1200</v>
      </c>
      <c r="CG140" s="105">
        <f t="shared" si="131"/>
        <v>240</v>
      </c>
      <c r="CH140" s="105">
        <v>1081.82</v>
      </c>
      <c r="CI140" s="105"/>
      <c r="CJ140" s="105">
        <v>200</v>
      </c>
      <c r="CK140" s="105">
        <v>1000</v>
      </c>
      <c r="CL140" s="105"/>
      <c r="CM140" s="117"/>
      <c r="CN140" s="105">
        <f t="shared" si="132"/>
        <v>2281.8199999999997</v>
      </c>
      <c r="CO140" s="105">
        <f t="shared" si="133"/>
        <v>456.36399999999998</v>
      </c>
      <c r="CP140" s="105">
        <f t="shared" si="134"/>
        <v>12361.04</v>
      </c>
      <c r="CQ140" s="105">
        <f t="shared" si="135"/>
        <v>2005</v>
      </c>
      <c r="CR140" s="105">
        <f t="shared" si="136"/>
        <v>2125</v>
      </c>
      <c r="CS140" s="105">
        <f t="shared" si="106"/>
        <v>0</v>
      </c>
      <c r="CT140" s="105">
        <f t="shared" si="107"/>
        <v>16491.04</v>
      </c>
      <c r="CU140" s="125">
        <f t="shared" si="117"/>
        <v>1374.2533333333333</v>
      </c>
      <c r="CV140" s="106">
        <f t="shared" si="137"/>
        <v>3298.2080000000001</v>
      </c>
      <c r="CW140" s="105">
        <f t="shared" si="138"/>
        <v>13192.832</v>
      </c>
      <c r="CY140" s="87"/>
    </row>
    <row r="141" spans="1:103" s="88" customFormat="1" ht="24" customHeight="1" x14ac:dyDescent="0.25">
      <c r="A141" s="111">
        <v>150</v>
      </c>
      <c r="B141" s="111" t="s">
        <v>312</v>
      </c>
      <c r="C141" s="121" t="s">
        <v>8</v>
      </c>
      <c r="D141" s="110">
        <v>1000</v>
      </c>
      <c r="E141" s="110"/>
      <c r="F141" s="110">
        <v>200</v>
      </c>
      <c r="G141" s="110"/>
      <c r="H141" s="105"/>
      <c r="I141" s="110">
        <f t="shared" si="109"/>
        <v>1200</v>
      </c>
      <c r="J141" s="106">
        <f t="shared" si="110"/>
        <v>240</v>
      </c>
      <c r="K141" s="110">
        <v>1000</v>
      </c>
      <c r="L141" s="110"/>
      <c r="M141" s="110">
        <v>250</v>
      </c>
      <c r="N141" s="110"/>
      <c r="O141" s="110"/>
      <c r="P141" s="106"/>
      <c r="Q141" s="110">
        <f t="shared" si="111"/>
        <v>1250</v>
      </c>
      <c r="R141" s="110">
        <f t="shared" si="112"/>
        <v>250</v>
      </c>
      <c r="S141" s="110">
        <v>1000</v>
      </c>
      <c r="T141" s="110"/>
      <c r="U141" s="110">
        <v>200</v>
      </c>
      <c r="V141" s="110">
        <v>125</v>
      </c>
      <c r="W141" s="110"/>
      <c r="X141" s="110"/>
      <c r="Y141" s="110"/>
      <c r="Z141" s="110">
        <f t="shared" si="113"/>
        <v>1325</v>
      </c>
      <c r="AA141" s="105">
        <f t="shared" si="114"/>
        <v>265</v>
      </c>
      <c r="AB141" s="110">
        <v>1000</v>
      </c>
      <c r="AC141" s="110"/>
      <c r="AD141" s="110">
        <v>200</v>
      </c>
      <c r="AE141" s="110">
        <v>500</v>
      </c>
      <c r="AF141" s="110"/>
      <c r="AG141" s="110"/>
      <c r="AH141" s="105">
        <f t="shared" si="115"/>
        <v>1700</v>
      </c>
      <c r="AI141" s="105">
        <f t="shared" si="116"/>
        <v>340</v>
      </c>
      <c r="AJ141" s="105">
        <v>1000</v>
      </c>
      <c r="AK141" s="105"/>
      <c r="AL141" s="105">
        <v>200</v>
      </c>
      <c r="AM141" s="105"/>
      <c r="AN141" s="105"/>
      <c r="AO141" s="110">
        <f t="shared" si="118"/>
        <v>1200</v>
      </c>
      <c r="AP141" s="105">
        <f t="shared" si="119"/>
        <v>240</v>
      </c>
      <c r="AQ141" s="107">
        <v>863.64</v>
      </c>
      <c r="AR141" s="114"/>
      <c r="AS141" s="109">
        <v>200</v>
      </c>
      <c r="AT141" s="105"/>
      <c r="AU141" s="105">
        <v>136.36000000000001</v>
      </c>
      <c r="AV141" s="105">
        <f t="shared" si="120"/>
        <v>1200</v>
      </c>
      <c r="AW141" s="105">
        <f t="shared" si="121"/>
        <v>240</v>
      </c>
      <c r="AX141" s="109">
        <v>1000</v>
      </c>
      <c r="AY141" s="109"/>
      <c r="AZ141" s="109">
        <v>200</v>
      </c>
      <c r="BA141" s="115"/>
      <c r="BB141" s="117"/>
      <c r="BC141" s="105">
        <f t="shared" si="122"/>
        <v>1200</v>
      </c>
      <c r="BD141" s="109">
        <f t="shared" si="123"/>
        <v>240</v>
      </c>
      <c r="BE141" s="106">
        <v>1052.17</v>
      </c>
      <c r="BF141" s="105"/>
      <c r="BG141" s="105"/>
      <c r="BH141" s="105"/>
      <c r="BI141" s="105">
        <v>500</v>
      </c>
      <c r="BJ141" s="117"/>
      <c r="BK141" s="105">
        <f t="shared" si="124"/>
        <v>1552.17</v>
      </c>
      <c r="BL141" s="105">
        <f t="shared" si="125"/>
        <v>310.43400000000003</v>
      </c>
      <c r="BM141" s="105">
        <v>1000</v>
      </c>
      <c r="BN141" s="105"/>
      <c r="BO141" s="105">
        <v>200</v>
      </c>
      <c r="BP141" s="105"/>
      <c r="BQ141" s="105"/>
      <c r="BR141" s="105">
        <f t="shared" si="126"/>
        <v>1200</v>
      </c>
      <c r="BS141" s="105">
        <f t="shared" si="127"/>
        <v>240</v>
      </c>
      <c r="BT141" s="105">
        <v>1000</v>
      </c>
      <c r="BU141" s="105"/>
      <c r="BV141" s="105">
        <v>200</v>
      </c>
      <c r="BW141" s="105"/>
      <c r="BX141" s="111"/>
      <c r="BY141" s="105">
        <f t="shared" si="128"/>
        <v>1200</v>
      </c>
      <c r="BZ141" s="105">
        <f t="shared" si="129"/>
        <v>240</v>
      </c>
      <c r="CA141" s="105">
        <v>1000</v>
      </c>
      <c r="CB141" s="105"/>
      <c r="CC141" s="105">
        <v>200</v>
      </c>
      <c r="CD141" s="105"/>
      <c r="CE141" s="105"/>
      <c r="CF141" s="105">
        <f t="shared" si="130"/>
        <v>1200</v>
      </c>
      <c r="CG141" s="105">
        <f t="shared" si="131"/>
        <v>240</v>
      </c>
      <c r="CH141" s="105">
        <v>1000</v>
      </c>
      <c r="CI141" s="105"/>
      <c r="CJ141" s="105">
        <v>200</v>
      </c>
      <c r="CK141" s="105">
        <v>1000</v>
      </c>
      <c r="CL141" s="105"/>
      <c r="CM141" s="117"/>
      <c r="CN141" s="105">
        <f t="shared" si="132"/>
        <v>2200</v>
      </c>
      <c r="CO141" s="105">
        <f t="shared" si="133"/>
        <v>440</v>
      </c>
      <c r="CP141" s="105">
        <f t="shared" si="134"/>
        <v>11915.810000000001</v>
      </c>
      <c r="CQ141" s="105">
        <f t="shared" si="135"/>
        <v>2250</v>
      </c>
      <c r="CR141" s="105">
        <f t="shared" si="136"/>
        <v>2125</v>
      </c>
      <c r="CS141" s="105">
        <f t="shared" si="106"/>
        <v>136.36000000000001</v>
      </c>
      <c r="CT141" s="105">
        <f t="shared" si="107"/>
        <v>16427.169999999998</v>
      </c>
      <c r="CU141" s="125">
        <f t="shared" si="117"/>
        <v>1368.9308333333331</v>
      </c>
      <c r="CV141" s="106">
        <f t="shared" si="137"/>
        <v>3285.4340000000002</v>
      </c>
      <c r="CW141" s="105">
        <f t="shared" si="138"/>
        <v>13141.735999999997</v>
      </c>
      <c r="CY141" s="87"/>
    </row>
    <row r="142" spans="1:103" s="88" customFormat="1" ht="18.95" customHeight="1" x14ac:dyDescent="0.25">
      <c r="A142" s="111">
        <v>151</v>
      </c>
      <c r="B142" s="111" t="s">
        <v>311</v>
      </c>
      <c r="C142" s="117" t="s">
        <v>9</v>
      </c>
      <c r="D142" s="110">
        <v>900</v>
      </c>
      <c r="E142" s="110"/>
      <c r="F142" s="110">
        <v>125</v>
      </c>
      <c r="G142" s="110"/>
      <c r="H142" s="105"/>
      <c r="I142" s="110">
        <f t="shared" si="109"/>
        <v>1025</v>
      </c>
      <c r="J142" s="106">
        <f t="shared" si="110"/>
        <v>205</v>
      </c>
      <c r="K142" s="110">
        <v>685.71</v>
      </c>
      <c r="L142" s="110"/>
      <c r="M142" s="110">
        <v>125</v>
      </c>
      <c r="N142" s="110"/>
      <c r="O142" s="110"/>
      <c r="P142" s="106">
        <v>214.28</v>
      </c>
      <c r="Q142" s="110">
        <f t="shared" si="111"/>
        <v>1024.99</v>
      </c>
      <c r="R142" s="110">
        <f t="shared" si="112"/>
        <v>204.99800000000002</v>
      </c>
      <c r="S142" s="110">
        <v>900</v>
      </c>
      <c r="T142" s="110"/>
      <c r="U142" s="110">
        <v>200</v>
      </c>
      <c r="V142" s="110">
        <v>125</v>
      </c>
      <c r="W142" s="110"/>
      <c r="X142" s="110"/>
      <c r="Y142" s="110"/>
      <c r="Z142" s="110">
        <f t="shared" si="113"/>
        <v>1225</v>
      </c>
      <c r="AA142" s="105">
        <f t="shared" si="114"/>
        <v>245</v>
      </c>
      <c r="AB142" s="110">
        <v>900</v>
      </c>
      <c r="AC142" s="110"/>
      <c r="AD142" s="110">
        <v>125</v>
      </c>
      <c r="AE142" s="110">
        <v>500</v>
      </c>
      <c r="AF142" s="110"/>
      <c r="AG142" s="110"/>
      <c r="AH142" s="105">
        <f t="shared" si="115"/>
        <v>1525</v>
      </c>
      <c r="AI142" s="105">
        <f t="shared" si="116"/>
        <v>305</v>
      </c>
      <c r="AJ142" s="105">
        <v>900</v>
      </c>
      <c r="AK142" s="105"/>
      <c r="AL142" s="105">
        <v>180</v>
      </c>
      <c r="AM142" s="105"/>
      <c r="AN142" s="105"/>
      <c r="AO142" s="110">
        <f t="shared" si="118"/>
        <v>1080</v>
      </c>
      <c r="AP142" s="105">
        <f t="shared" si="119"/>
        <v>216</v>
      </c>
      <c r="AQ142" s="107">
        <v>900</v>
      </c>
      <c r="AR142" s="114"/>
      <c r="AS142" s="109">
        <v>200</v>
      </c>
      <c r="AT142" s="105"/>
      <c r="AU142" s="105"/>
      <c r="AV142" s="105">
        <f t="shared" si="120"/>
        <v>1100</v>
      </c>
      <c r="AW142" s="105">
        <f t="shared" si="121"/>
        <v>220</v>
      </c>
      <c r="AX142" s="109">
        <f>428.57+471.43</f>
        <v>900</v>
      </c>
      <c r="AY142" s="109"/>
      <c r="AZ142" s="109"/>
      <c r="BA142" s="115"/>
      <c r="BB142" s="117"/>
      <c r="BC142" s="105">
        <f t="shared" si="122"/>
        <v>900</v>
      </c>
      <c r="BD142" s="109">
        <f t="shared" si="123"/>
        <v>180</v>
      </c>
      <c r="BE142" s="106">
        <v>626.09</v>
      </c>
      <c r="BF142" s="105"/>
      <c r="BG142" s="105">
        <v>180</v>
      </c>
      <c r="BH142" s="105"/>
      <c r="BI142" s="105">
        <v>500</v>
      </c>
      <c r="BJ142" s="117">
        <v>273.91000000000003</v>
      </c>
      <c r="BK142" s="105">
        <f t="shared" si="124"/>
        <v>1580</v>
      </c>
      <c r="BL142" s="105">
        <f t="shared" si="125"/>
        <v>316</v>
      </c>
      <c r="BM142" s="105">
        <f>736.36+163.64</f>
        <v>900</v>
      </c>
      <c r="BN142" s="105"/>
      <c r="BO142" s="105">
        <v>150</v>
      </c>
      <c r="BP142" s="105"/>
      <c r="BQ142" s="105"/>
      <c r="BR142" s="105">
        <f t="shared" si="126"/>
        <v>1050</v>
      </c>
      <c r="BS142" s="105">
        <f t="shared" si="127"/>
        <v>210</v>
      </c>
      <c r="BT142" s="105">
        <v>900</v>
      </c>
      <c r="BU142" s="105"/>
      <c r="BV142" s="105">
        <v>150</v>
      </c>
      <c r="BW142" s="105"/>
      <c r="BX142" s="111"/>
      <c r="BY142" s="105">
        <f t="shared" si="128"/>
        <v>1050</v>
      </c>
      <c r="BZ142" s="105">
        <f t="shared" si="129"/>
        <v>210</v>
      </c>
      <c r="CA142" s="105">
        <v>900</v>
      </c>
      <c r="CB142" s="105"/>
      <c r="CC142" s="105">
        <v>180</v>
      </c>
      <c r="CD142" s="105"/>
      <c r="CE142" s="105"/>
      <c r="CF142" s="105">
        <f t="shared" si="130"/>
        <v>1080</v>
      </c>
      <c r="CG142" s="105">
        <f t="shared" si="131"/>
        <v>216</v>
      </c>
      <c r="CH142" s="105">
        <v>900</v>
      </c>
      <c r="CI142" s="105"/>
      <c r="CJ142" s="105">
        <v>200</v>
      </c>
      <c r="CK142" s="105">
        <v>900</v>
      </c>
      <c r="CL142" s="105"/>
      <c r="CM142" s="117"/>
      <c r="CN142" s="105">
        <f t="shared" si="132"/>
        <v>2000</v>
      </c>
      <c r="CO142" s="105">
        <f t="shared" si="133"/>
        <v>400</v>
      </c>
      <c r="CP142" s="105">
        <f t="shared" si="134"/>
        <v>10311.799999999999</v>
      </c>
      <c r="CQ142" s="105">
        <f t="shared" si="135"/>
        <v>1815</v>
      </c>
      <c r="CR142" s="105">
        <f t="shared" si="136"/>
        <v>2025</v>
      </c>
      <c r="CS142" s="105">
        <f t="shared" si="106"/>
        <v>488.19000000000005</v>
      </c>
      <c r="CT142" s="105">
        <f t="shared" si="107"/>
        <v>14639.99</v>
      </c>
      <c r="CU142" s="125">
        <f t="shared" si="117"/>
        <v>1219.9991666666667</v>
      </c>
      <c r="CV142" s="106">
        <f t="shared" si="137"/>
        <v>2927.998</v>
      </c>
      <c r="CW142" s="105">
        <f t="shared" si="138"/>
        <v>11711.992</v>
      </c>
      <c r="CY142" s="87"/>
    </row>
    <row r="143" spans="1:103" s="88" customFormat="1" ht="18.95" customHeight="1" x14ac:dyDescent="0.25">
      <c r="A143" s="111">
        <v>152</v>
      </c>
      <c r="B143" s="111" t="s">
        <v>310</v>
      </c>
      <c r="C143" s="117" t="s">
        <v>10</v>
      </c>
      <c r="D143" s="110">
        <v>600</v>
      </c>
      <c r="E143" s="110"/>
      <c r="F143" s="110"/>
      <c r="G143" s="110"/>
      <c r="H143" s="105">
        <v>300</v>
      </c>
      <c r="I143" s="110">
        <f t="shared" si="109"/>
        <v>900</v>
      </c>
      <c r="J143" s="106">
        <f t="shared" si="110"/>
        <v>180</v>
      </c>
      <c r="K143" s="110">
        <v>900</v>
      </c>
      <c r="L143" s="110"/>
      <c r="M143" s="110">
        <v>250</v>
      </c>
      <c r="N143" s="110"/>
      <c r="O143" s="110"/>
      <c r="P143" s="106"/>
      <c r="Q143" s="110">
        <f t="shared" si="111"/>
        <v>1150</v>
      </c>
      <c r="R143" s="110">
        <f t="shared" si="112"/>
        <v>230</v>
      </c>
      <c r="S143" s="110">
        <v>814.29</v>
      </c>
      <c r="T143" s="110"/>
      <c r="U143" s="110"/>
      <c r="V143" s="110">
        <v>125</v>
      </c>
      <c r="W143" s="110"/>
      <c r="X143" s="110"/>
      <c r="Y143" s="110">
        <v>85.71</v>
      </c>
      <c r="Z143" s="110">
        <f t="shared" si="113"/>
        <v>1025</v>
      </c>
      <c r="AA143" s="105">
        <f t="shared" si="114"/>
        <v>205</v>
      </c>
      <c r="AB143" s="110">
        <v>900</v>
      </c>
      <c r="AC143" s="110"/>
      <c r="AD143" s="110">
        <v>150</v>
      </c>
      <c r="AE143" s="110">
        <v>500</v>
      </c>
      <c r="AF143" s="110"/>
      <c r="AG143" s="110"/>
      <c r="AH143" s="105">
        <f t="shared" si="115"/>
        <v>1550</v>
      </c>
      <c r="AI143" s="105">
        <f t="shared" si="116"/>
        <v>310</v>
      </c>
      <c r="AJ143" s="105">
        <v>900</v>
      </c>
      <c r="AK143" s="105"/>
      <c r="AL143" s="105">
        <v>150</v>
      </c>
      <c r="AM143" s="105"/>
      <c r="AN143" s="105"/>
      <c r="AO143" s="110">
        <f t="shared" si="118"/>
        <v>1050</v>
      </c>
      <c r="AP143" s="105">
        <f t="shared" si="119"/>
        <v>210</v>
      </c>
      <c r="AQ143" s="107">
        <v>1328.57</v>
      </c>
      <c r="AR143" s="114"/>
      <c r="AS143" s="109">
        <v>150</v>
      </c>
      <c r="AT143" s="105"/>
      <c r="AU143" s="105"/>
      <c r="AV143" s="105">
        <f t="shared" si="120"/>
        <v>1478.57</v>
      </c>
      <c r="AW143" s="105">
        <f t="shared" si="121"/>
        <v>295.714</v>
      </c>
      <c r="AX143" s="109">
        <v>471.43</v>
      </c>
      <c r="AY143" s="109"/>
      <c r="AZ143" s="109">
        <v>150</v>
      </c>
      <c r="BA143" s="115"/>
      <c r="BB143" s="117"/>
      <c r="BC143" s="105">
        <f t="shared" si="122"/>
        <v>621.43000000000006</v>
      </c>
      <c r="BD143" s="109">
        <f t="shared" si="123"/>
        <v>124.28600000000002</v>
      </c>
      <c r="BE143" s="106">
        <v>900</v>
      </c>
      <c r="BF143" s="105"/>
      <c r="BG143" s="105">
        <v>150</v>
      </c>
      <c r="BH143" s="105"/>
      <c r="BI143" s="105">
        <v>500</v>
      </c>
      <c r="BJ143" s="117"/>
      <c r="BK143" s="105">
        <f t="shared" si="124"/>
        <v>1550</v>
      </c>
      <c r="BL143" s="105">
        <f t="shared" si="125"/>
        <v>310</v>
      </c>
      <c r="BM143" s="105">
        <v>900</v>
      </c>
      <c r="BN143" s="105"/>
      <c r="BO143" s="105">
        <v>200</v>
      </c>
      <c r="BP143" s="105"/>
      <c r="BQ143" s="105"/>
      <c r="BR143" s="105">
        <f t="shared" si="126"/>
        <v>1100</v>
      </c>
      <c r="BS143" s="105">
        <f t="shared" si="127"/>
        <v>220</v>
      </c>
      <c r="BT143" s="105">
        <v>900</v>
      </c>
      <c r="BU143" s="105"/>
      <c r="BV143" s="105">
        <v>200</v>
      </c>
      <c r="BW143" s="105"/>
      <c r="BX143" s="111"/>
      <c r="BY143" s="105">
        <f t="shared" si="128"/>
        <v>1100</v>
      </c>
      <c r="BZ143" s="105">
        <f t="shared" si="129"/>
        <v>220</v>
      </c>
      <c r="CA143" s="105">
        <v>900</v>
      </c>
      <c r="CB143" s="105"/>
      <c r="CC143" s="105">
        <v>200</v>
      </c>
      <c r="CD143" s="105"/>
      <c r="CE143" s="105"/>
      <c r="CF143" s="105">
        <f t="shared" si="130"/>
        <v>1100</v>
      </c>
      <c r="CG143" s="105">
        <f t="shared" si="131"/>
        <v>220</v>
      </c>
      <c r="CH143" s="105">
        <f>818.18+81.82</f>
        <v>900</v>
      </c>
      <c r="CI143" s="105"/>
      <c r="CJ143" s="105">
        <v>200</v>
      </c>
      <c r="CK143" s="105">
        <v>900</v>
      </c>
      <c r="CL143" s="105"/>
      <c r="CM143" s="117"/>
      <c r="CN143" s="105">
        <f t="shared" si="132"/>
        <v>2000</v>
      </c>
      <c r="CO143" s="105">
        <f t="shared" si="133"/>
        <v>400</v>
      </c>
      <c r="CP143" s="105">
        <f t="shared" si="134"/>
        <v>10414.290000000001</v>
      </c>
      <c r="CQ143" s="105">
        <f t="shared" si="135"/>
        <v>1800</v>
      </c>
      <c r="CR143" s="105">
        <f t="shared" si="136"/>
        <v>2025</v>
      </c>
      <c r="CS143" s="105">
        <f t="shared" si="106"/>
        <v>385.71</v>
      </c>
      <c r="CT143" s="105">
        <f t="shared" si="107"/>
        <v>14625</v>
      </c>
      <c r="CU143" s="125">
        <f t="shared" si="117"/>
        <v>1218.75</v>
      </c>
      <c r="CV143" s="106">
        <f t="shared" si="137"/>
        <v>2925</v>
      </c>
      <c r="CW143" s="105">
        <f t="shared" si="138"/>
        <v>11700</v>
      </c>
      <c r="CY143" s="87"/>
    </row>
    <row r="144" spans="1:103" s="88" customFormat="1" ht="18.95" customHeight="1" x14ac:dyDescent="0.25">
      <c r="A144" s="111">
        <v>153</v>
      </c>
      <c r="B144" s="99" t="s">
        <v>309</v>
      </c>
      <c r="C144" s="99" t="s">
        <v>308</v>
      </c>
      <c r="D144" s="110">
        <v>1600</v>
      </c>
      <c r="E144" s="110"/>
      <c r="F144" s="110">
        <v>250</v>
      </c>
      <c r="G144" s="110"/>
      <c r="H144" s="105"/>
      <c r="I144" s="110">
        <f t="shared" si="109"/>
        <v>1850</v>
      </c>
      <c r="J144" s="106">
        <f t="shared" si="110"/>
        <v>370</v>
      </c>
      <c r="K144" s="110">
        <v>1600</v>
      </c>
      <c r="L144" s="110"/>
      <c r="M144" s="110">
        <v>300</v>
      </c>
      <c r="N144" s="110"/>
      <c r="O144" s="110"/>
      <c r="P144" s="106"/>
      <c r="Q144" s="110">
        <f t="shared" si="111"/>
        <v>1900</v>
      </c>
      <c r="R144" s="110">
        <f t="shared" si="112"/>
        <v>380</v>
      </c>
      <c r="S144" s="110">
        <v>1600</v>
      </c>
      <c r="T144" s="110"/>
      <c r="U144" s="110">
        <v>250</v>
      </c>
      <c r="V144" s="110">
        <v>125</v>
      </c>
      <c r="W144" s="110"/>
      <c r="X144" s="110"/>
      <c r="Y144" s="110"/>
      <c r="Z144" s="110">
        <f t="shared" si="113"/>
        <v>1975</v>
      </c>
      <c r="AA144" s="105">
        <f t="shared" si="114"/>
        <v>395</v>
      </c>
      <c r="AB144" s="110">
        <v>1600</v>
      </c>
      <c r="AC144" s="110"/>
      <c r="AD144" s="110">
        <v>250</v>
      </c>
      <c r="AE144" s="110">
        <v>500</v>
      </c>
      <c r="AF144" s="110"/>
      <c r="AG144" s="110"/>
      <c r="AH144" s="105">
        <f t="shared" si="115"/>
        <v>2350</v>
      </c>
      <c r="AI144" s="105">
        <f t="shared" si="116"/>
        <v>470</v>
      </c>
      <c r="AJ144" s="105">
        <v>1600</v>
      </c>
      <c r="AK144" s="105"/>
      <c r="AL144" s="105">
        <v>480</v>
      </c>
      <c r="AM144" s="105"/>
      <c r="AN144" s="105"/>
      <c r="AO144" s="110">
        <f t="shared" si="118"/>
        <v>2080</v>
      </c>
      <c r="AP144" s="105">
        <f t="shared" si="119"/>
        <v>416</v>
      </c>
      <c r="AQ144" s="107">
        <v>1600</v>
      </c>
      <c r="AR144" s="114"/>
      <c r="AS144" s="109">
        <v>300</v>
      </c>
      <c r="AT144" s="105"/>
      <c r="AU144" s="105"/>
      <c r="AV144" s="105">
        <f t="shared" si="120"/>
        <v>1900</v>
      </c>
      <c r="AW144" s="105">
        <f t="shared" si="121"/>
        <v>380</v>
      </c>
      <c r="AX144" s="109">
        <v>1600</v>
      </c>
      <c r="AY144" s="109"/>
      <c r="AZ144" s="109">
        <v>300</v>
      </c>
      <c r="BA144" s="115"/>
      <c r="BB144" s="117"/>
      <c r="BC144" s="105">
        <f t="shared" si="122"/>
        <v>1900</v>
      </c>
      <c r="BD144" s="109">
        <f t="shared" si="123"/>
        <v>380</v>
      </c>
      <c r="BE144" s="106">
        <v>1252.17</v>
      </c>
      <c r="BF144" s="105"/>
      <c r="BG144" s="105">
        <v>500</v>
      </c>
      <c r="BH144" s="105"/>
      <c r="BI144" s="105">
        <v>500</v>
      </c>
      <c r="BJ144" s="117">
        <v>347.82</v>
      </c>
      <c r="BK144" s="105">
        <f t="shared" si="124"/>
        <v>2599.9899999999998</v>
      </c>
      <c r="BL144" s="105">
        <f t="shared" si="125"/>
        <v>519.99799999999993</v>
      </c>
      <c r="BM144" s="105">
        <v>1600</v>
      </c>
      <c r="BN144" s="105"/>
      <c r="BO144" s="105">
        <v>300</v>
      </c>
      <c r="BP144" s="105"/>
      <c r="BQ144" s="105"/>
      <c r="BR144" s="105">
        <f t="shared" si="126"/>
        <v>1900</v>
      </c>
      <c r="BS144" s="105">
        <f t="shared" si="127"/>
        <v>380</v>
      </c>
      <c r="BT144" s="105">
        <v>1600</v>
      </c>
      <c r="BU144" s="105"/>
      <c r="BV144" s="105">
        <v>250</v>
      </c>
      <c r="BW144" s="105"/>
      <c r="BX144" s="111"/>
      <c r="BY144" s="105">
        <f t="shared" si="128"/>
        <v>1850</v>
      </c>
      <c r="BZ144" s="105">
        <f t="shared" si="129"/>
        <v>370</v>
      </c>
      <c r="CA144" s="105">
        <v>1600</v>
      </c>
      <c r="CB144" s="105"/>
      <c r="CC144" s="105">
        <v>250</v>
      </c>
      <c r="CD144" s="105"/>
      <c r="CE144" s="105"/>
      <c r="CF144" s="105">
        <f t="shared" si="130"/>
        <v>1850</v>
      </c>
      <c r="CG144" s="105">
        <f t="shared" si="131"/>
        <v>370</v>
      </c>
      <c r="CH144" s="105">
        <v>1600</v>
      </c>
      <c r="CI144" s="105"/>
      <c r="CJ144" s="105">
        <v>250</v>
      </c>
      <c r="CK144" s="105">
        <v>1600</v>
      </c>
      <c r="CL144" s="105"/>
      <c r="CM144" s="117"/>
      <c r="CN144" s="105">
        <f t="shared" si="132"/>
        <v>3450</v>
      </c>
      <c r="CO144" s="105">
        <f t="shared" si="133"/>
        <v>690</v>
      </c>
      <c r="CP144" s="105">
        <f t="shared" si="134"/>
        <v>18852.169999999998</v>
      </c>
      <c r="CQ144" s="105">
        <f t="shared" si="135"/>
        <v>3680</v>
      </c>
      <c r="CR144" s="105">
        <f t="shared" si="136"/>
        <v>2725</v>
      </c>
      <c r="CS144" s="105">
        <f t="shared" si="106"/>
        <v>347.82</v>
      </c>
      <c r="CT144" s="105">
        <f t="shared" si="107"/>
        <v>25604.989999999998</v>
      </c>
      <c r="CU144" s="125">
        <f t="shared" si="117"/>
        <v>2133.7491666666665</v>
      </c>
      <c r="CV144" s="106">
        <f t="shared" si="137"/>
        <v>5120.9979999999996</v>
      </c>
      <c r="CW144" s="105">
        <f t="shared" si="138"/>
        <v>20483.991999999998</v>
      </c>
      <c r="CY144" s="87"/>
    </row>
    <row r="145" spans="1:103" s="88" customFormat="1" ht="18.95" customHeight="1" x14ac:dyDescent="0.25">
      <c r="A145" s="111">
        <v>154</v>
      </c>
      <c r="B145" s="111" t="s">
        <v>307</v>
      </c>
      <c r="C145" s="117" t="s">
        <v>8</v>
      </c>
      <c r="D145" s="110">
        <v>1000</v>
      </c>
      <c r="E145" s="110"/>
      <c r="F145" s="110"/>
      <c r="G145" s="110"/>
      <c r="H145" s="105"/>
      <c r="I145" s="110">
        <f t="shared" si="109"/>
        <v>1000</v>
      </c>
      <c r="J145" s="106">
        <f t="shared" si="110"/>
        <v>200</v>
      </c>
      <c r="K145" s="110">
        <v>704.76</v>
      </c>
      <c r="L145" s="110"/>
      <c r="M145" s="110"/>
      <c r="N145" s="110"/>
      <c r="O145" s="110"/>
      <c r="P145" s="106">
        <v>380.95</v>
      </c>
      <c r="Q145" s="110">
        <f t="shared" si="111"/>
        <v>1085.71</v>
      </c>
      <c r="R145" s="110">
        <f t="shared" si="112"/>
        <v>217.14200000000002</v>
      </c>
      <c r="S145" s="110">
        <v>790.48</v>
      </c>
      <c r="T145" s="110"/>
      <c r="U145" s="110"/>
      <c r="V145" s="110">
        <v>125</v>
      </c>
      <c r="W145" s="110"/>
      <c r="X145" s="110"/>
      <c r="Y145" s="110">
        <v>285.70999999999998</v>
      </c>
      <c r="Z145" s="110">
        <f t="shared" si="113"/>
        <v>1201.19</v>
      </c>
      <c r="AA145" s="105">
        <f t="shared" si="114"/>
        <v>240.23800000000003</v>
      </c>
      <c r="AB145" s="110">
        <v>952.39</v>
      </c>
      <c r="AC145" s="110"/>
      <c r="AD145" s="110"/>
      <c r="AE145" s="110">
        <v>500</v>
      </c>
      <c r="AF145" s="110"/>
      <c r="AG145" s="110"/>
      <c r="AH145" s="105">
        <f t="shared" si="115"/>
        <v>1452.3899999999999</v>
      </c>
      <c r="AI145" s="105">
        <f t="shared" si="116"/>
        <v>290.47800000000001</v>
      </c>
      <c r="AJ145" s="105">
        <v>1200</v>
      </c>
      <c r="AK145" s="105"/>
      <c r="AL145" s="105">
        <v>125</v>
      </c>
      <c r="AM145" s="105"/>
      <c r="AN145" s="105"/>
      <c r="AO145" s="110">
        <f t="shared" si="118"/>
        <v>1325</v>
      </c>
      <c r="AP145" s="105">
        <f t="shared" si="119"/>
        <v>265</v>
      </c>
      <c r="AQ145" s="107">
        <v>889.9</v>
      </c>
      <c r="AR145" s="114"/>
      <c r="AS145" s="109">
        <v>125</v>
      </c>
      <c r="AT145" s="105"/>
      <c r="AU145" s="105">
        <v>191.91</v>
      </c>
      <c r="AV145" s="105">
        <f t="shared" si="120"/>
        <v>1206.81</v>
      </c>
      <c r="AW145" s="105">
        <f t="shared" si="121"/>
        <v>241.36199999999999</v>
      </c>
      <c r="AX145" s="109">
        <v>1057.1400000000001</v>
      </c>
      <c r="AY145" s="109"/>
      <c r="AZ145" s="109"/>
      <c r="BA145" s="115"/>
      <c r="BB145" s="117"/>
      <c r="BC145" s="105">
        <f t="shared" si="122"/>
        <v>1057.1400000000001</v>
      </c>
      <c r="BD145" s="109">
        <f t="shared" si="123"/>
        <v>211.42800000000003</v>
      </c>
      <c r="BE145" s="106">
        <v>782.61</v>
      </c>
      <c r="BF145" s="105"/>
      <c r="BG145" s="105"/>
      <c r="BH145" s="105"/>
      <c r="BI145" s="105">
        <v>500</v>
      </c>
      <c r="BJ145" s="117">
        <v>217.39</v>
      </c>
      <c r="BK145" s="105">
        <f t="shared" si="124"/>
        <v>1500</v>
      </c>
      <c r="BL145" s="105">
        <f t="shared" si="125"/>
        <v>300</v>
      </c>
      <c r="BM145" s="105">
        <v>1000</v>
      </c>
      <c r="BN145" s="105"/>
      <c r="BO145" s="105"/>
      <c r="BP145" s="105"/>
      <c r="BQ145" s="105"/>
      <c r="BR145" s="105">
        <f t="shared" si="126"/>
        <v>1000</v>
      </c>
      <c r="BS145" s="105">
        <f t="shared" si="127"/>
        <v>200</v>
      </c>
      <c r="BT145" s="105">
        <v>650</v>
      </c>
      <c r="BU145" s="105"/>
      <c r="BV145" s="105"/>
      <c r="BW145" s="105"/>
      <c r="BX145" s="111">
        <v>350</v>
      </c>
      <c r="BY145" s="105">
        <f t="shared" si="128"/>
        <v>1000</v>
      </c>
      <c r="BZ145" s="105">
        <f t="shared" si="129"/>
        <v>200</v>
      </c>
      <c r="CA145" s="105">
        <v>1000</v>
      </c>
      <c r="CB145" s="105"/>
      <c r="CC145" s="105"/>
      <c r="CD145" s="105"/>
      <c r="CE145" s="105"/>
      <c r="CF145" s="105">
        <f t="shared" si="130"/>
        <v>1000</v>
      </c>
      <c r="CG145" s="105">
        <f t="shared" si="131"/>
        <v>200</v>
      </c>
      <c r="CH145" s="105">
        <v>1000</v>
      </c>
      <c r="CI145" s="105"/>
      <c r="CJ145" s="105"/>
      <c r="CK145" s="105">
        <v>1000</v>
      </c>
      <c r="CL145" s="105"/>
      <c r="CM145" s="117"/>
      <c r="CN145" s="105">
        <f t="shared" si="132"/>
        <v>2000</v>
      </c>
      <c r="CO145" s="105">
        <f t="shared" si="133"/>
        <v>400</v>
      </c>
      <c r="CP145" s="105">
        <f t="shared" si="134"/>
        <v>11027.279999999999</v>
      </c>
      <c r="CQ145" s="105">
        <f t="shared" si="135"/>
        <v>250</v>
      </c>
      <c r="CR145" s="105">
        <f t="shared" si="136"/>
        <v>2125</v>
      </c>
      <c r="CS145" s="105">
        <f t="shared" si="106"/>
        <v>1425.96</v>
      </c>
      <c r="CT145" s="105">
        <f t="shared" si="107"/>
        <v>14828.240000000002</v>
      </c>
      <c r="CU145" s="125">
        <f t="shared" si="117"/>
        <v>1235.6866666666667</v>
      </c>
      <c r="CV145" s="106">
        <f t="shared" si="137"/>
        <v>2965.6479999999997</v>
      </c>
      <c r="CW145" s="105">
        <f t="shared" si="138"/>
        <v>11862.592000000002</v>
      </c>
      <c r="CY145" s="87"/>
    </row>
    <row r="146" spans="1:103" s="88" customFormat="1" ht="18.95" customHeight="1" x14ac:dyDescent="0.25">
      <c r="A146" s="111">
        <v>155</v>
      </c>
      <c r="B146" s="111" t="s">
        <v>306</v>
      </c>
      <c r="C146" s="117" t="s">
        <v>8</v>
      </c>
      <c r="D146" s="110">
        <v>1000</v>
      </c>
      <c r="E146" s="110"/>
      <c r="F146" s="110"/>
      <c r="G146" s="110"/>
      <c r="H146" s="105"/>
      <c r="I146" s="110">
        <f t="shared" si="109"/>
        <v>1000</v>
      </c>
      <c r="J146" s="106">
        <f t="shared" si="110"/>
        <v>200</v>
      </c>
      <c r="K146" s="110">
        <v>500.01</v>
      </c>
      <c r="L146" s="110"/>
      <c r="M146" s="110"/>
      <c r="N146" s="110"/>
      <c r="O146" s="110"/>
      <c r="P146" s="106">
        <f>285.71+214.27</f>
        <v>499.98</v>
      </c>
      <c r="Q146" s="110">
        <f t="shared" si="111"/>
        <v>999.99</v>
      </c>
      <c r="R146" s="110">
        <f t="shared" si="112"/>
        <v>199.99800000000002</v>
      </c>
      <c r="S146" s="110">
        <v>1000</v>
      </c>
      <c r="T146" s="110"/>
      <c r="U146" s="110"/>
      <c r="V146" s="110">
        <v>125</v>
      </c>
      <c r="W146" s="110"/>
      <c r="X146" s="110"/>
      <c r="Y146" s="110"/>
      <c r="Z146" s="110">
        <f t="shared" si="113"/>
        <v>1125</v>
      </c>
      <c r="AA146" s="105">
        <f t="shared" si="114"/>
        <v>225</v>
      </c>
      <c r="AB146" s="110">
        <v>1000</v>
      </c>
      <c r="AC146" s="110"/>
      <c r="AD146" s="110"/>
      <c r="AE146" s="110">
        <v>500</v>
      </c>
      <c r="AF146" s="110"/>
      <c r="AG146" s="110"/>
      <c r="AH146" s="105">
        <f t="shared" si="115"/>
        <v>1500</v>
      </c>
      <c r="AI146" s="105">
        <f t="shared" si="116"/>
        <v>300</v>
      </c>
      <c r="AJ146" s="105">
        <v>1000</v>
      </c>
      <c r="AK146" s="105"/>
      <c r="AL146" s="105"/>
      <c r="AM146" s="105"/>
      <c r="AN146" s="105"/>
      <c r="AO146" s="110">
        <f t="shared" si="118"/>
        <v>1000</v>
      </c>
      <c r="AP146" s="105">
        <f t="shared" si="119"/>
        <v>200</v>
      </c>
      <c r="AQ146" s="107">
        <v>590.91</v>
      </c>
      <c r="AR146" s="114"/>
      <c r="AS146" s="109"/>
      <c r="AT146" s="105"/>
      <c r="AU146" s="105"/>
      <c r="AV146" s="105">
        <f t="shared" si="120"/>
        <v>590.91</v>
      </c>
      <c r="AW146" s="105">
        <f t="shared" si="121"/>
        <v>118.182</v>
      </c>
      <c r="AX146" s="109">
        <v>809.52</v>
      </c>
      <c r="AY146" s="109"/>
      <c r="AZ146" s="109"/>
      <c r="BA146" s="115"/>
      <c r="BB146" s="105">
        <v>599.55999999999995</v>
      </c>
      <c r="BC146" s="105">
        <f t="shared" si="122"/>
        <v>1409.08</v>
      </c>
      <c r="BD146" s="109">
        <f t="shared" si="123"/>
        <v>281.81599999999997</v>
      </c>
      <c r="BE146" s="106">
        <f>347.83+652.17</f>
        <v>1000</v>
      </c>
      <c r="BF146" s="105"/>
      <c r="BG146" s="105"/>
      <c r="BH146" s="105"/>
      <c r="BI146" s="105">
        <v>500</v>
      </c>
      <c r="BJ146" s="117"/>
      <c r="BK146" s="105">
        <f t="shared" si="124"/>
        <v>1500</v>
      </c>
      <c r="BL146" s="105">
        <f t="shared" si="125"/>
        <v>300</v>
      </c>
      <c r="BM146" s="105">
        <v>863.64</v>
      </c>
      <c r="BN146" s="105"/>
      <c r="BO146" s="105"/>
      <c r="BP146" s="105"/>
      <c r="BQ146" s="105"/>
      <c r="BR146" s="105">
        <f t="shared" si="126"/>
        <v>863.64</v>
      </c>
      <c r="BS146" s="105">
        <f t="shared" si="127"/>
        <v>172.72800000000001</v>
      </c>
      <c r="BT146" s="105">
        <v>1000</v>
      </c>
      <c r="BU146" s="105"/>
      <c r="BV146" s="105">
        <v>125</v>
      </c>
      <c r="BW146" s="105"/>
      <c r="BX146" s="111">
        <v>136.36000000000001</v>
      </c>
      <c r="BY146" s="105">
        <f t="shared" si="128"/>
        <v>1261.3600000000001</v>
      </c>
      <c r="BZ146" s="105">
        <f t="shared" si="129"/>
        <v>252.27200000000005</v>
      </c>
      <c r="CA146" s="105">
        <v>1000</v>
      </c>
      <c r="CB146" s="105"/>
      <c r="CC146" s="105"/>
      <c r="CD146" s="105"/>
      <c r="CE146" s="105"/>
      <c r="CF146" s="105">
        <f t="shared" si="130"/>
        <v>1000</v>
      </c>
      <c r="CG146" s="105">
        <f t="shared" si="131"/>
        <v>200</v>
      </c>
      <c r="CH146" s="105">
        <v>1000</v>
      </c>
      <c r="CI146" s="105"/>
      <c r="CJ146" s="105"/>
      <c r="CK146" s="105">
        <v>1000</v>
      </c>
      <c r="CL146" s="105"/>
      <c r="CM146" s="117"/>
      <c r="CN146" s="105">
        <f t="shared" si="132"/>
        <v>2000</v>
      </c>
      <c r="CO146" s="105">
        <f t="shared" si="133"/>
        <v>400</v>
      </c>
      <c r="CP146" s="105">
        <f t="shared" si="134"/>
        <v>10764.08</v>
      </c>
      <c r="CQ146" s="105">
        <f t="shared" si="135"/>
        <v>125</v>
      </c>
      <c r="CR146" s="105">
        <f t="shared" si="136"/>
        <v>2125</v>
      </c>
      <c r="CS146" s="105">
        <f t="shared" ref="CS146:CS177" si="139">CM146+CE146+BX146+BQ146+BJ146+BB146+AU146+AN146+AG146+Y146+P146+H146</f>
        <v>1235.9000000000001</v>
      </c>
      <c r="CT146" s="105">
        <f t="shared" si="107"/>
        <v>14249.980000000001</v>
      </c>
      <c r="CU146" s="125">
        <f t="shared" si="117"/>
        <v>1187.4983333333334</v>
      </c>
      <c r="CV146" s="106">
        <f t="shared" si="137"/>
        <v>2849.9960000000001</v>
      </c>
      <c r="CW146" s="105">
        <f t="shared" si="138"/>
        <v>11399.984</v>
      </c>
      <c r="CY146" s="87"/>
    </row>
    <row r="147" spans="1:103" s="88" customFormat="1" ht="18.95" customHeight="1" x14ac:dyDescent="0.25">
      <c r="A147" s="111">
        <v>156</v>
      </c>
      <c r="B147" s="111" t="s">
        <v>305</v>
      </c>
      <c r="C147" s="117" t="s">
        <v>9</v>
      </c>
      <c r="D147" s="110">
        <v>900</v>
      </c>
      <c r="E147" s="110"/>
      <c r="F147" s="110"/>
      <c r="G147" s="110"/>
      <c r="H147" s="105"/>
      <c r="I147" s="110">
        <f t="shared" si="109"/>
        <v>900</v>
      </c>
      <c r="J147" s="106">
        <f t="shared" si="110"/>
        <v>180</v>
      </c>
      <c r="K147" s="110">
        <v>900</v>
      </c>
      <c r="L147" s="110"/>
      <c r="M147" s="110"/>
      <c r="N147" s="110"/>
      <c r="O147" s="110"/>
      <c r="P147" s="106"/>
      <c r="Q147" s="110">
        <f t="shared" si="111"/>
        <v>900</v>
      </c>
      <c r="R147" s="110">
        <f t="shared" si="112"/>
        <v>180</v>
      </c>
      <c r="S147" s="110">
        <v>900</v>
      </c>
      <c r="T147" s="110"/>
      <c r="U147" s="110">
        <v>125</v>
      </c>
      <c r="V147" s="110">
        <v>125</v>
      </c>
      <c r="W147" s="110"/>
      <c r="X147" s="110"/>
      <c r="Y147" s="110"/>
      <c r="Z147" s="110">
        <f t="shared" si="113"/>
        <v>1150</v>
      </c>
      <c r="AA147" s="105">
        <f t="shared" si="114"/>
        <v>230</v>
      </c>
      <c r="AB147" s="110">
        <v>900</v>
      </c>
      <c r="AC147" s="110"/>
      <c r="AD147" s="110"/>
      <c r="AE147" s="110">
        <v>500</v>
      </c>
      <c r="AF147" s="110"/>
      <c r="AG147" s="110"/>
      <c r="AH147" s="105">
        <f t="shared" si="115"/>
        <v>1400</v>
      </c>
      <c r="AI147" s="105">
        <f t="shared" si="116"/>
        <v>280</v>
      </c>
      <c r="AJ147" s="105">
        <v>900</v>
      </c>
      <c r="AK147" s="105"/>
      <c r="AL147" s="105"/>
      <c r="AM147" s="105"/>
      <c r="AN147" s="105"/>
      <c r="AO147" s="110">
        <f t="shared" si="118"/>
        <v>900</v>
      </c>
      <c r="AP147" s="105">
        <f t="shared" si="119"/>
        <v>180</v>
      </c>
      <c r="AQ147" s="107">
        <v>900</v>
      </c>
      <c r="AR147" s="114"/>
      <c r="AS147" s="109"/>
      <c r="AT147" s="105"/>
      <c r="AU147" s="105"/>
      <c r="AV147" s="105">
        <f t="shared" si="120"/>
        <v>900</v>
      </c>
      <c r="AW147" s="105">
        <f t="shared" si="121"/>
        <v>180</v>
      </c>
      <c r="AX147" s="109">
        <v>900</v>
      </c>
      <c r="AY147" s="109"/>
      <c r="AZ147" s="109">
        <v>125</v>
      </c>
      <c r="BA147" s="115"/>
      <c r="BB147" s="105"/>
      <c r="BC147" s="105">
        <f t="shared" si="122"/>
        <v>1025</v>
      </c>
      <c r="BD147" s="109">
        <f t="shared" si="123"/>
        <v>205</v>
      </c>
      <c r="BE147" s="106">
        <v>900</v>
      </c>
      <c r="BF147" s="105"/>
      <c r="BG147" s="105"/>
      <c r="BH147" s="105"/>
      <c r="BI147" s="105">
        <v>500</v>
      </c>
      <c r="BJ147" s="117"/>
      <c r="BK147" s="105">
        <f t="shared" si="124"/>
        <v>1400</v>
      </c>
      <c r="BL147" s="105">
        <f t="shared" si="125"/>
        <v>280</v>
      </c>
      <c r="BM147" s="105">
        <v>900</v>
      </c>
      <c r="BN147" s="105"/>
      <c r="BO147" s="105"/>
      <c r="BP147" s="105"/>
      <c r="BQ147" s="105"/>
      <c r="BR147" s="105">
        <f t="shared" si="126"/>
        <v>900</v>
      </c>
      <c r="BS147" s="105">
        <f t="shared" si="127"/>
        <v>180</v>
      </c>
      <c r="BT147" s="105">
        <v>675</v>
      </c>
      <c r="BU147" s="105"/>
      <c r="BV147" s="105"/>
      <c r="BW147" s="105"/>
      <c r="BX147" s="111">
        <v>225</v>
      </c>
      <c r="BY147" s="105">
        <f t="shared" si="128"/>
        <v>900</v>
      </c>
      <c r="BZ147" s="105">
        <f t="shared" si="129"/>
        <v>180</v>
      </c>
      <c r="CA147" s="105">
        <v>900</v>
      </c>
      <c r="CB147" s="105"/>
      <c r="CC147" s="105"/>
      <c r="CD147" s="105"/>
      <c r="CE147" s="105"/>
      <c r="CF147" s="105">
        <f t="shared" si="130"/>
        <v>900</v>
      </c>
      <c r="CG147" s="105">
        <f t="shared" si="131"/>
        <v>180</v>
      </c>
      <c r="CH147" s="105">
        <v>900</v>
      </c>
      <c r="CI147" s="105"/>
      <c r="CJ147" s="105"/>
      <c r="CK147" s="105">
        <v>900</v>
      </c>
      <c r="CL147" s="105"/>
      <c r="CM147" s="117"/>
      <c r="CN147" s="105">
        <f t="shared" si="132"/>
        <v>1800</v>
      </c>
      <c r="CO147" s="105">
        <f t="shared" si="133"/>
        <v>360</v>
      </c>
      <c r="CP147" s="105">
        <f t="shared" si="134"/>
        <v>10575</v>
      </c>
      <c r="CQ147" s="105">
        <f t="shared" si="135"/>
        <v>250</v>
      </c>
      <c r="CR147" s="105">
        <f t="shared" si="136"/>
        <v>2025</v>
      </c>
      <c r="CS147" s="105">
        <f t="shared" si="139"/>
        <v>225</v>
      </c>
      <c r="CT147" s="105">
        <f t="shared" ref="CT147:CT178" si="140">CN147+CF147+BY147+BR147+BK147+BC147+AV147+AO147+AH147+Z147+Q147+I147</f>
        <v>13075</v>
      </c>
      <c r="CU147" s="125">
        <f t="shared" si="117"/>
        <v>1089.5833333333333</v>
      </c>
      <c r="CV147" s="106">
        <f t="shared" si="137"/>
        <v>2615</v>
      </c>
      <c r="CW147" s="105">
        <f t="shared" si="138"/>
        <v>10460</v>
      </c>
      <c r="CY147" s="87"/>
    </row>
    <row r="148" spans="1:103" s="88" customFormat="1" ht="27.75" customHeight="1" x14ac:dyDescent="0.25">
      <c r="A148" s="111">
        <v>157</v>
      </c>
      <c r="B148" s="99" t="s">
        <v>304</v>
      </c>
      <c r="C148" s="122" t="s">
        <v>303</v>
      </c>
      <c r="D148" s="110">
        <v>1600</v>
      </c>
      <c r="E148" s="110"/>
      <c r="F148" s="110">
        <v>250</v>
      </c>
      <c r="G148" s="110"/>
      <c r="H148" s="105"/>
      <c r="I148" s="110">
        <f t="shared" si="109"/>
        <v>1850</v>
      </c>
      <c r="J148" s="106">
        <f t="shared" si="110"/>
        <v>370</v>
      </c>
      <c r="K148" s="110">
        <v>1600</v>
      </c>
      <c r="L148" s="110"/>
      <c r="M148" s="110">
        <v>300</v>
      </c>
      <c r="N148" s="110"/>
      <c r="O148" s="110"/>
      <c r="P148" s="106"/>
      <c r="Q148" s="110">
        <f t="shared" si="111"/>
        <v>1900</v>
      </c>
      <c r="R148" s="110">
        <f t="shared" si="112"/>
        <v>380</v>
      </c>
      <c r="S148" s="110">
        <v>1600</v>
      </c>
      <c r="T148" s="110"/>
      <c r="U148" s="110">
        <v>300</v>
      </c>
      <c r="V148" s="110">
        <v>125</v>
      </c>
      <c r="W148" s="110"/>
      <c r="X148" s="110"/>
      <c r="Y148" s="110"/>
      <c r="Z148" s="110">
        <f t="shared" si="113"/>
        <v>2025</v>
      </c>
      <c r="AA148" s="105">
        <f t="shared" si="114"/>
        <v>405</v>
      </c>
      <c r="AB148" s="110">
        <v>1600</v>
      </c>
      <c r="AC148" s="110"/>
      <c r="AD148" s="110">
        <v>250</v>
      </c>
      <c r="AE148" s="110">
        <v>500</v>
      </c>
      <c r="AF148" s="110"/>
      <c r="AG148" s="110"/>
      <c r="AH148" s="105">
        <f t="shared" si="115"/>
        <v>2350</v>
      </c>
      <c r="AI148" s="105">
        <f t="shared" si="116"/>
        <v>470</v>
      </c>
      <c r="AJ148" s="105">
        <v>1600</v>
      </c>
      <c r="AK148" s="105"/>
      <c r="AL148" s="105">
        <v>300</v>
      </c>
      <c r="AM148" s="105"/>
      <c r="AN148" s="105"/>
      <c r="AO148" s="110">
        <f t="shared" si="118"/>
        <v>1900</v>
      </c>
      <c r="AP148" s="105">
        <f t="shared" si="119"/>
        <v>380</v>
      </c>
      <c r="AQ148" s="107">
        <v>1600</v>
      </c>
      <c r="AR148" s="114"/>
      <c r="AS148" s="109">
        <v>300</v>
      </c>
      <c r="AT148" s="105"/>
      <c r="AU148" s="105"/>
      <c r="AV148" s="105">
        <f t="shared" si="120"/>
        <v>1900</v>
      </c>
      <c r="AW148" s="105">
        <f t="shared" si="121"/>
        <v>380</v>
      </c>
      <c r="AX148" s="109">
        <v>1600</v>
      </c>
      <c r="AY148" s="109"/>
      <c r="AZ148" s="109">
        <v>600</v>
      </c>
      <c r="BA148" s="115"/>
      <c r="BB148" s="117"/>
      <c r="BC148" s="105">
        <f t="shared" si="122"/>
        <v>2200</v>
      </c>
      <c r="BD148" s="109">
        <f t="shared" si="123"/>
        <v>440</v>
      </c>
      <c r="BE148" s="106">
        <v>1600</v>
      </c>
      <c r="BF148" s="105"/>
      <c r="BG148" s="105">
        <v>300</v>
      </c>
      <c r="BH148" s="105"/>
      <c r="BI148" s="105">
        <v>500</v>
      </c>
      <c r="BJ148" s="117"/>
      <c r="BK148" s="105">
        <f t="shared" si="124"/>
        <v>2400</v>
      </c>
      <c r="BL148" s="105">
        <f t="shared" si="125"/>
        <v>480</v>
      </c>
      <c r="BM148" s="105">
        <v>1600</v>
      </c>
      <c r="BN148" s="105"/>
      <c r="BO148" s="105">
        <v>500</v>
      </c>
      <c r="BP148" s="105"/>
      <c r="BQ148" s="105"/>
      <c r="BR148" s="105">
        <f t="shared" si="126"/>
        <v>2100</v>
      </c>
      <c r="BS148" s="105">
        <f t="shared" si="127"/>
        <v>420</v>
      </c>
      <c r="BT148" s="105">
        <v>1600</v>
      </c>
      <c r="BU148" s="105"/>
      <c r="BV148" s="105">
        <v>550</v>
      </c>
      <c r="BW148" s="105"/>
      <c r="BX148" s="111"/>
      <c r="BY148" s="105">
        <f t="shared" si="128"/>
        <v>2150</v>
      </c>
      <c r="BZ148" s="105">
        <f t="shared" si="129"/>
        <v>430</v>
      </c>
      <c r="CA148" s="105">
        <v>1600</v>
      </c>
      <c r="CB148" s="105"/>
      <c r="CC148" s="105">
        <v>500</v>
      </c>
      <c r="CD148" s="105"/>
      <c r="CE148" s="105"/>
      <c r="CF148" s="105">
        <f t="shared" si="130"/>
        <v>2100</v>
      </c>
      <c r="CG148" s="105">
        <f t="shared" si="131"/>
        <v>420</v>
      </c>
      <c r="CH148" s="105">
        <v>1600</v>
      </c>
      <c r="CI148" s="105"/>
      <c r="CJ148" s="105">
        <v>550</v>
      </c>
      <c r="CK148" s="105">
        <v>1600</v>
      </c>
      <c r="CL148" s="105"/>
      <c r="CM148" s="117"/>
      <c r="CN148" s="105">
        <f t="shared" si="132"/>
        <v>3750</v>
      </c>
      <c r="CO148" s="105">
        <f t="shared" si="133"/>
        <v>750</v>
      </c>
      <c r="CP148" s="105">
        <f t="shared" si="134"/>
        <v>19200</v>
      </c>
      <c r="CQ148" s="105">
        <f t="shared" si="135"/>
        <v>4700</v>
      </c>
      <c r="CR148" s="105">
        <f t="shared" si="136"/>
        <v>2725</v>
      </c>
      <c r="CS148" s="105">
        <f t="shared" si="139"/>
        <v>0</v>
      </c>
      <c r="CT148" s="105">
        <f t="shared" si="140"/>
        <v>26625</v>
      </c>
      <c r="CU148" s="125">
        <f t="shared" si="117"/>
        <v>2218.75</v>
      </c>
      <c r="CV148" s="106">
        <f t="shared" si="137"/>
        <v>5325</v>
      </c>
      <c r="CW148" s="105">
        <f t="shared" si="138"/>
        <v>21300</v>
      </c>
      <c r="CY148" s="87"/>
    </row>
    <row r="149" spans="1:103" s="88" customFormat="1" ht="18.95" customHeight="1" x14ac:dyDescent="0.25">
      <c r="A149" s="111">
        <v>158</v>
      </c>
      <c r="B149" s="111" t="s">
        <v>302</v>
      </c>
      <c r="C149" s="117" t="s">
        <v>8</v>
      </c>
      <c r="D149" s="110">
        <v>1000</v>
      </c>
      <c r="E149" s="110"/>
      <c r="F149" s="110">
        <v>200</v>
      </c>
      <c r="G149" s="110"/>
      <c r="H149" s="105"/>
      <c r="I149" s="110">
        <f t="shared" si="109"/>
        <v>1200</v>
      </c>
      <c r="J149" s="106">
        <f t="shared" si="110"/>
        <v>240</v>
      </c>
      <c r="K149" s="110">
        <v>1000</v>
      </c>
      <c r="L149" s="110"/>
      <c r="M149" s="110">
        <v>200</v>
      </c>
      <c r="N149" s="110"/>
      <c r="O149" s="110"/>
      <c r="P149" s="106"/>
      <c r="Q149" s="110">
        <f t="shared" si="111"/>
        <v>1200</v>
      </c>
      <c r="R149" s="110">
        <f t="shared" si="112"/>
        <v>240</v>
      </c>
      <c r="S149" s="110">
        <v>1000</v>
      </c>
      <c r="T149" s="110"/>
      <c r="U149" s="110">
        <v>200</v>
      </c>
      <c r="V149" s="110">
        <v>125</v>
      </c>
      <c r="W149" s="110"/>
      <c r="X149" s="110"/>
      <c r="Y149" s="110"/>
      <c r="Z149" s="110">
        <f t="shared" si="113"/>
        <v>1325</v>
      </c>
      <c r="AA149" s="105">
        <f t="shared" si="114"/>
        <v>265</v>
      </c>
      <c r="AB149" s="110">
        <v>1000</v>
      </c>
      <c r="AC149" s="110"/>
      <c r="AD149" s="110">
        <v>200</v>
      </c>
      <c r="AE149" s="110">
        <v>500</v>
      </c>
      <c r="AF149" s="110"/>
      <c r="AG149" s="110"/>
      <c r="AH149" s="105">
        <f t="shared" si="115"/>
        <v>1700</v>
      </c>
      <c r="AI149" s="105">
        <f t="shared" si="116"/>
        <v>340</v>
      </c>
      <c r="AJ149" s="105">
        <v>1000</v>
      </c>
      <c r="AK149" s="105"/>
      <c r="AL149" s="105">
        <v>250</v>
      </c>
      <c r="AM149" s="105"/>
      <c r="AN149" s="105"/>
      <c r="AO149" s="110">
        <f t="shared" si="118"/>
        <v>1250</v>
      </c>
      <c r="AP149" s="105">
        <f t="shared" si="119"/>
        <v>250</v>
      </c>
      <c r="AQ149" s="107">
        <v>1000</v>
      </c>
      <c r="AR149" s="114"/>
      <c r="AS149" s="109">
        <v>250</v>
      </c>
      <c r="AT149" s="105"/>
      <c r="AU149" s="105"/>
      <c r="AV149" s="105">
        <f t="shared" si="120"/>
        <v>1250</v>
      </c>
      <c r="AW149" s="105">
        <f t="shared" si="121"/>
        <v>250</v>
      </c>
      <c r="AX149" s="109">
        <v>1000</v>
      </c>
      <c r="AY149" s="109"/>
      <c r="AZ149" s="109">
        <v>200</v>
      </c>
      <c r="BA149" s="115"/>
      <c r="BB149" s="105"/>
      <c r="BC149" s="105">
        <f t="shared" si="122"/>
        <v>1200</v>
      </c>
      <c r="BD149" s="109">
        <f t="shared" si="123"/>
        <v>240</v>
      </c>
      <c r="BE149" s="106">
        <v>1260.8699999999999</v>
      </c>
      <c r="BF149" s="105"/>
      <c r="BG149" s="105">
        <v>250</v>
      </c>
      <c r="BH149" s="105"/>
      <c r="BI149" s="105">
        <v>500</v>
      </c>
      <c r="BJ149" s="117"/>
      <c r="BK149" s="105">
        <f t="shared" si="124"/>
        <v>2010.87</v>
      </c>
      <c r="BL149" s="105">
        <f t="shared" si="125"/>
        <v>402.17399999999998</v>
      </c>
      <c r="BM149" s="105">
        <v>1000</v>
      </c>
      <c r="BN149" s="105"/>
      <c r="BO149" s="105">
        <v>150</v>
      </c>
      <c r="BP149" s="105"/>
      <c r="BQ149" s="105"/>
      <c r="BR149" s="105">
        <f t="shared" si="126"/>
        <v>1150</v>
      </c>
      <c r="BS149" s="105">
        <f t="shared" si="127"/>
        <v>230</v>
      </c>
      <c r="BT149" s="105">
        <v>1000</v>
      </c>
      <c r="BU149" s="105"/>
      <c r="BV149" s="105">
        <v>300</v>
      </c>
      <c r="BW149" s="105"/>
      <c r="BX149" s="111"/>
      <c r="BY149" s="105">
        <f t="shared" si="128"/>
        <v>1300</v>
      </c>
      <c r="BZ149" s="105">
        <f t="shared" si="129"/>
        <v>260</v>
      </c>
      <c r="CA149" s="105">
        <v>1000</v>
      </c>
      <c r="CB149" s="105"/>
      <c r="CC149" s="105">
        <v>200</v>
      </c>
      <c r="CD149" s="105"/>
      <c r="CE149" s="105"/>
      <c r="CF149" s="105">
        <f t="shared" si="130"/>
        <v>1200</v>
      </c>
      <c r="CG149" s="105">
        <f t="shared" si="131"/>
        <v>240</v>
      </c>
      <c r="CH149" s="105">
        <v>1000</v>
      </c>
      <c r="CI149" s="105"/>
      <c r="CJ149" s="105">
        <v>250</v>
      </c>
      <c r="CK149" s="105">
        <v>1000</v>
      </c>
      <c r="CL149" s="105"/>
      <c r="CM149" s="117"/>
      <c r="CN149" s="105">
        <f t="shared" si="132"/>
        <v>2250</v>
      </c>
      <c r="CO149" s="105">
        <f t="shared" si="133"/>
        <v>450</v>
      </c>
      <c r="CP149" s="105">
        <f t="shared" si="134"/>
        <v>12260.869999999999</v>
      </c>
      <c r="CQ149" s="105">
        <f t="shared" si="135"/>
        <v>2650</v>
      </c>
      <c r="CR149" s="105">
        <f t="shared" si="136"/>
        <v>2125</v>
      </c>
      <c r="CS149" s="105">
        <f t="shared" si="139"/>
        <v>0</v>
      </c>
      <c r="CT149" s="105">
        <f t="shared" si="140"/>
        <v>17035.87</v>
      </c>
      <c r="CU149" s="125">
        <f t="shared" si="117"/>
        <v>1419.6558333333332</v>
      </c>
      <c r="CV149" s="106">
        <f t="shared" si="137"/>
        <v>3407.174</v>
      </c>
      <c r="CW149" s="105">
        <f t="shared" si="138"/>
        <v>13628.696</v>
      </c>
      <c r="CY149" s="87"/>
    </row>
    <row r="150" spans="1:103" s="88" customFormat="1" ht="18.95" customHeight="1" x14ac:dyDescent="0.25">
      <c r="A150" s="111">
        <v>159</v>
      </c>
      <c r="B150" s="111" t="s">
        <v>301</v>
      </c>
      <c r="C150" s="117" t="s">
        <v>8</v>
      </c>
      <c r="D150" s="110">
        <v>1000</v>
      </c>
      <c r="E150" s="110"/>
      <c r="F150" s="110"/>
      <c r="G150" s="110"/>
      <c r="H150" s="105"/>
      <c r="I150" s="110">
        <f t="shared" si="109"/>
        <v>1000</v>
      </c>
      <c r="J150" s="106">
        <f t="shared" si="110"/>
        <v>200</v>
      </c>
      <c r="K150" s="110">
        <v>809.52</v>
      </c>
      <c r="L150" s="110"/>
      <c r="M150" s="110"/>
      <c r="N150" s="110"/>
      <c r="O150" s="110"/>
      <c r="P150" s="106">
        <v>190.47</v>
      </c>
      <c r="Q150" s="110">
        <f t="shared" si="111"/>
        <v>999.99</v>
      </c>
      <c r="R150" s="110">
        <f t="shared" si="112"/>
        <v>199.99800000000002</v>
      </c>
      <c r="S150" s="110">
        <v>952.38</v>
      </c>
      <c r="T150" s="110"/>
      <c r="U150" s="110"/>
      <c r="V150" s="110">
        <v>125</v>
      </c>
      <c r="W150" s="110"/>
      <c r="X150" s="110"/>
      <c r="Y150" s="110">
        <v>47.61</v>
      </c>
      <c r="Z150" s="110">
        <f t="shared" si="113"/>
        <v>1124.99</v>
      </c>
      <c r="AA150" s="105">
        <f t="shared" si="114"/>
        <v>224.99800000000002</v>
      </c>
      <c r="AB150" s="110">
        <v>750</v>
      </c>
      <c r="AC150" s="110"/>
      <c r="AD150" s="110"/>
      <c r="AE150" s="110">
        <v>500</v>
      </c>
      <c r="AF150" s="110"/>
      <c r="AG150" s="110">
        <v>250</v>
      </c>
      <c r="AH150" s="105">
        <f t="shared" si="115"/>
        <v>1500</v>
      </c>
      <c r="AI150" s="105">
        <f t="shared" si="116"/>
        <v>300</v>
      </c>
      <c r="AJ150" s="105">
        <v>1000</v>
      </c>
      <c r="AK150" s="105"/>
      <c r="AL150" s="105"/>
      <c r="AM150" s="105"/>
      <c r="AN150" s="105"/>
      <c r="AO150" s="110">
        <f t="shared" si="118"/>
        <v>1000</v>
      </c>
      <c r="AP150" s="105">
        <f t="shared" si="119"/>
        <v>200</v>
      </c>
      <c r="AQ150" s="107">
        <v>1000</v>
      </c>
      <c r="AR150" s="114"/>
      <c r="AS150" s="109"/>
      <c r="AT150" s="105"/>
      <c r="AU150" s="105"/>
      <c r="AV150" s="105">
        <f t="shared" si="120"/>
        <v>1000</v>
      </c>
      <c r="AW150" s="105">
        <f t="shared" si="121"/>
        <v>200</v>
      </c>
      <c r="AX150" s="109">
        <v>1000</v>
      </c>
      <c r="AY150" s="109"/>
      <c r="AZ150" s="109"/>
      <c r="BA150" s="115"/>
      <c r="BB150" s="105"/>
      <c r="BC150" s="105">
        <f t="shared" si="122"/>
        <v>1000</v>
      </c>
      <c r="BD150" s="109">
        <f t="shared" si="123"/>
        <v>200</v>
      </c>
      <c r="BE150" s="106">
        <v>1000</v>
      </c>
      <c r="BF150" s="105"/>
      <c r="BG150" s="105"/>
      <c r="BH150" s="105"/>
      <c r="BI150" s="105">
        <v>500</v>
      </c>
      <c r="BJ150" s="117"/>
      <c r="BK150" s="105">
        <f t="shared" si="124"/>
        <v>1500</v>
      </c>
      <c r="BL150" s="105">
        <f t="shared" si="125"/>
        <v>300</v>
      </c>
      <c r="BM150" s="105">
        <v>1000</v>
      </c>
      <c r="BN150" s="105"/>
      <c r="BO150" s="105"/>
      <c r="BP150" s="105"/>
      <c r="BQ150" s="105"/>
      <c r="BR150" s="105">
        <f t="shared" si="126"/>
        <v>1000</v>
      </c>
      <c r="BS150" s="105">
        <f t="shared" si="127"/>
        <v>200</v>
      </c>
      <c r="BT150" s="105">
        <v>1000</v>
      </c>
      <c r="BU150" s="105"/>
      <c r="BV150" s="105"/>
      <c r="BW150" s="105"/>
      <c r="BX150" s="111"/>
      <c r="BY150" s="105">
        <f t="shared" si="128"/>
        <v>1000</v>
      </c>
      <c r="BZ150" s="105">
        <f t="shared" si="129"/>
        <v>200</v>
      </c>
      <c r="CA150" s="105">
        <v>1000</v>
      </c>
      <c r="CB150" s="105"/>
      <c r="CC150" s="105"/>
      <c r="CD150" s="105"/>
      <c r="CE150" s="105"/>
      <c r="CF150" s="105">
        <f t="shared" si="130"/>
        <v>1000</v>
      </c>
      <c r="CG150" s="105">
        <f t="shared" si="131"/>
        <v>200</v>
      </c>
      <c r="CH150" s="105">
        <v>1000</v>
      </c>
      <c r="CI150" s="105"/>
      <c r="CJ150" s="105"/>
      <c r="CK150" s="105">
        <v>1000</v>
      </c>
      <c r="CL150" s="105"/>
      <c r="CM150" s="117"/>
      <c r="CN150" s="105">
        <f t="shared" si="132"/>
        <v>2000</v>
      </c>
      <c r="CO150" s="105">
        <f t="shared" si="133"/>
        <v>400</v>
      </c>
      <c r="CP150" s="105">
        <f t="shared" si="134"/>
        <v>11511.9</v>
      </c>
      <c r="CQ150" s="105">
        <f t="shared" si="135"/>
        <v>0</v>
      </c>
      <c r="CR150" s="105">
        <f t="shared" si="136"/>
        <v>2125</v>
      </c>
      <c r="CS150" s="105">
        <f t="shared" si="139"/>
        <v>488.08000000000004</v>
      </c>
      <c r="CT150" s="105">
        <f t="shared" si="140"/>
        <v>14124.98</v>
      </c>
      <c r="CU150" s="125">
        <f t="shared" si="117"/>
        <v>1177.0816666666667</v>
      </c>
      <c r="CV150" s="106">
        <f t="shared" si="137"/>
        <v>2824.9960000000001</v>
      </c>
      <c r="CW150" s="105">
        <f t="shared" si="138"/>
        <v>11299.984</v>
      </c>
      <c r="CY150" s="87"/>
    </row>
    <row r="151" spans="1:103" s="88" customFormat="1" ht="18.95" customHeight="1" x14ac:dyDescent="0.25">
      <c r="A151" s="111">
        <v>160</v>
      </c>
      <c r="B151" s="111" t="s">
        <v>300</v>
      </c>
      <c r="C151" s="117" t="s">
        <v>8</v>
      </c>
      <c r="D151" s="110">
        <v>1000</v>
      </c>
      <c r="E151" s="110"/>
      <c r="F151" s="110">
        <v>150</v>
      </c>
      <c r="G151" s="110"/>
      <c r="H151" s="105"/>
      <c r="I151" s="110">
        <f t="shared" si="109"/>
        <v>1150</v>
      </c>
      <c r="J151" s="106">
        <f t="shared" si="110"/>
        <v>230</v>
      </c>
      <c r="K151" s="110">
        <v>722.23</v>
      </c>
      <c r="L151" s="110"/>
      <c r="M151" s="110">
        <v>150</v>
      </c>
      <c r="N151" s="110"/>
      <c r="O151" s="110"/>
      <c r="P151" s="106">
        <v>277.77</v>
      </c>
      <c r="Q151" s="110">
        <f t="shared" si="111"/>
        <v>1150</v>
      </c>
      <c r="R151" s="110">
        <f t="shared" si="112"/>
        <v>230</v>
      </c>
      <c r="S151" s="110">
        <v>1000</v>
      </c>
      <c r="T151" s="110"/>
      <c r="U151" s="110">
        <v>200</v>
      </c>
      <c r="V151" s="110">
        <v>125</v>
      </c>
      <c r="W151" s="110"/>
      <c r="X151" s="110"/>
      <c r="Y151" s="110"/>
      <c r="Z151" s="110">
        <f t="shared" si="113"/>
        <v>1325</v>
      </c>
      <c r="AA151" s="105">
        <f t="shared" si="114"/>
        <v>265</v>
      </c>
      <c r="AB151" s="110">
        <v>1000</v>
      </c>
      <c r="AC151" s="110"/>
      <c r="AD151" s="110">
        <v>180</v>
      </c>
      <c r="AE151" s="110">
        <v>500</v>
      </c>
      <c r="AF151" s="110"/>
      <c r="AG151" s="110"/>
      <c r="AH151" s="105">
        <f t="shared" si="115"/>
        <v>1680</v>
      </c>
      <c r="AI151" s="105">
        <f t="shared" si="116"/>
        <v>336</v>
      </c>
      <c r="AJ151" s="105">
        <v>1000</v>
      </c>
      <c r="AK151" s="105"/>
      <c r="AL151" s="105">
        <v>180</v>
      </c>
      <c r="AM151" s="105"/>
      <c r="AN151" s="105"/>
      <c r="AO151" s="110">
        <f t="shared" si="118"/>
        <v>1180</v>
      </c>
      <c r="AP151" s="105">
        <f t="shared" si="119"/>
        <v>236</v>
      </c>
      <c r="AQ151" s="107">
        <v>1000</v>
      </c>
      <c r="AR151" s="114"/>
      <c r="AS151" s="109">
        <v>150</v>
      </c>
      <c r="AT151" s="105"/>
      <c r="AU151" s="105"/>
      <c r="AV151" s="105">
        <f t="shared" si="120"/>
        <v>1150</v>
      </c>
      <c r="AW151" s="105">
        <f t="shared" si="121"/>
        <v>230</v>
      </c>
      <c r="AX151" s="109">
        <v>1000</v>
      </c>
      <c r="AY151" s="109"/>
      <c r="AZ151" s="109">
        <v>150</v>
      </c>
      <c r="BA151" s="115"/>
      <c r="BB151" s="117"/>
      <c r="BC151" s="105">
        <f t="shared" si="122"/>
        <v>1150</v>
      </c>
      <c r="BD151" s="109">
        <f t="shared" si="123"/>
        <v>230</v>
      </c>
      <c r="BE151" s="106">
        <v>1000</v>
      </c>
      <c r="BF151" s="105"/>
      <c r="BG151" s="105">
        <v>180</v>
      </c>
      <c r="BH151" s="105"/>
      <c r="BI151" s="105">
        <v>500</v>
      </c>
      <c r="BJ151" s="117"/>
      <c r="BK151" s="105">
        <f t="shared" si="124"/>
        <v>1680</v>
      </c>
      <c r="BL151" s="105">
        <f t="shared" si="125"/>
        <v>336</v>
      </c>
      <c r="BM151" s="105">
        <v>1000</v>
      </c>
      <c r="BN151" s="105"/>
      <c r="BO151" s="105">
        <v>150</v>
      </c>
      <c r="BP151" s="105"/>
      <c r="BQ151" s="105"/>
      <c r="BR151" s="105">
        <f t="shared" si="126"/>
        <v>1150</v>
      </c>
      <c r="BS151" s="105">
        <f t="shared" si="127"/>
        <v>230</v>
      </c>
      <c r="BT151" s="105">
        <v>0</v>
      </c>
      <c r="BU151" s="105"/>
      <c r="BV151" s="105"/>
      <c r="BW151" s="105"/>
      <c r="BX151" s="105"/>
      <c r="BY151" s="105">
        <f t="shared" si="128"/>
        <v>0</v>
      </c>
      <c r="BZ151" s="105">
        <f t="shared" si="129"/>
        <v>0</v>
      </c>
      <c r="CA151" s="105">
        <v>435.07</v>
      </c>
      <c r="CB151" s="105"/>
      <c r="CC151" s="105">
        <v>200</v>
      </c>
      <c r="CD151" s="105"/>
      <c r="CE151" s="105">
        <v>1564.93</v>
      </c>
      <c r="CF151" s="105">
        <f t="shared" si="130"/>
        <v>2200</v>
      </c>
      <c r="CG151" s="105">
        <f t="shared" si="131"/>
        <v>440</v>
      </c>
      <c r="CH151" s="105">
        <v>1000</v>
      </c>
      <c r="CI151" s="105"/>
      <c r="CJ151" s="105">
        <v>200</v>
      </c>
      <c r="CK151" s="105">
        <v>1000</v>
      </c>
      <c r="CL151" s="105"/>
      <c r="CM151" s="117"/>
      <c r="CN151" s="105">
        <f t="shared" si="132"/>
        <v>2200</v>
      </c>
      <c r="CO151" s="105">
        <f t="shared" si="133"/>
        <v>440</v>
      </c>
      <c r="CP151" s="105">
        <f t="shared" si="134"/>
        <v>10157.299999999999</v>
      </c>
      <c r="CQ151" s="105">
        <f t="shared" si="135"/>
        <v>1890</v>
      </c>
      <c r="CR151" s="105">
        <f t="shared" si="136"/>
        <v>2125</v>
      </c>
      <c r="CS151" s="105">
        <f t="shared" si="139"/>
        <v>1842.7</v>
      </c>
      <c r="CT151" s="105">
        <f t="shared" si="140"/>
        <v>16015</v>
      </c>
      <c r="CU151" s="125">
        <f t="shared" si="117"/>
        <v>1334.5833333333333</v>
      </c>
      <c r="CV151" s="106">
        <f t="shared" si="137"/>
        <v>3203</v>
      </c>
      <c r="CW151" s="105">
        <f t="shared" si="138"/>
        <v>12812</v>
      </c>
      <c r="CY151" s="87"/>
    </row>
    <row r="152" spans="1:103" s="88" customFormat="1" ht="18.95" customHeight="1" x14ac:dyDescent="0.25">
      <c r="A152" s="111">
        <v>161</v>
      </c>
      <c r="B152" s="111" t="s">
        <v>299</v>
      </c>
      <c r="C152" s="117" t="s">
        <v>8</v>
      </c>
      <c r="D152" s="110">
        <v>1000</v>
      </c>
      <c r="E152" s="110"/>
      <c r="F152" s="110">
        <v>250</v>
      </c>
      <c r="G152" s="110"/>
      <c r="H152" s="105"/>
      <c r="I152" s="110">
        <f t="shared" si="109"/>
        <v>1250</v>
      </c>
      <c r="J152" s="106">
        <f t="shared" si="110"/>
        <v>250</v>
      </c>
      <c r="K152" s="110">
        <v>1085.71</v>
      </c>
      <c r="L152" s="110"/>
      <c r="M152" s="110">
        <v>250</v>
      </c>
      <c r="N152" s="110"/>
      <c r="O152" s="110"/>
      <c r="P152" s="106"/>
      <c r="Q152" s="110">
        <f t="shared" si="111"/>
        <v>1335.71</v>
      </c>
      <c r="R152" s="110">
        <f t="shared" si="112"/>
        <v>267.142</v>
      </c>
      <c r="S152" s="110">
        <v>1171.43</v>
      </c>
      <c r="T152" s="110"/>
      <c r="U152" s="110">
        <v>250</v>
      </c>
      <c r="V152" s="110">
        <v>125</v>
      </c>
      <c r="W152" s="110"/>
      <c r="X152" s="110"/>
      <c r="Y152" s="110"/>
      <c r="Z152" s="110">
        <f t="shared" si="113"/>
        <v>1546.43</v>
      </c>
      <c r="AA152" s="105">
        <f t="shared" si="114"/>
        <v>309.28600000000006</v>
      </c>
      <c r="AB152" s="110">
        <v>1000</v>
      </c>
      <c r="AC152" s="110"/>
      <c r="AD152" s="110">
        <v>200</v>
      </c>
      <c r="AE152" s="110">
        <v>500</v>
      </c>
      <c r="AF152" s="110"/>
      <c r="AG152" s="110"/>
      <c r="AH152" s="105">
        <f t="shared" si="115"/>
        <v>1700</v>
      </c>
      <c r="AI152" s="105">
        <f t="shared" si="116"/>
        <v>340</v>
      </c>
      <c r="AJ152" s="105">
        <v>1000</v>
      </c>
      <c r="AK152" s="105"/>
      <c r="AL152" s="105">
        <v>250</v>
      </c>
      <c r="AM152" s="105"/>
      <c r="AN152" s="105"/>
      <c r="AO152" s="110">
        <f t="shared" si="118"/>
        <v>1250</v>
      </c>
      <c r="AP152" s="105">
        <f t="shared" si="119"/>
        <v>250</v>
      </c>
      <c r="AQ152" s="107">
        <v>1000</v>
      </c>
      <c r="AR152" s="114"/>
      <c r="AS152" s="109">
        <v>250</v>
      </c>
      <c r="AT152" s="105"/>
      <c r="AU152" s="105"/>
      <c r="AV152" s="105">
        <f t="shared" si="120"/>
        <v>1250</v>
      </c>
      <c r="AW152" s="105">
        <f t="shared" si="121"/>
        <v>250</v>
      </c>
      <c r="AX152" s="109">
        <v>1114.29</v>
      </c>
      <c r="AY152" s="109"/>
      <c r="AZ152" s="109">
        <v>200</v>
      </c>
      <c r="BA152" s="115"/>
      <c r="BB152" s="117"/>
      <c r="BC152" s="105">
        <f t="shared" si="122"/>
        <v>1314.29</v>
      </c>
      <c r="BD152" s="109">
        <f t="shared" si="123"/>
        <v>262.858</v>
      </c>
      <c r="BE152" s="106">
        <v>1000</v>
      </c>
      <c r="BF152" s="105"/>
      <c r="BG152" s="105"/>
      <c r="BH152" s="105"/>
      <c r="BI152" s="105">
        <v>500</v>
      </c>
      <c r="BJ152" s="117"/>
      <c r="BK152" s="105">
        <f t="shared" si="124"/>
        <v>1500</v>
      </c>
      <c r="BL152" s="105">
        <f t="shared" si="125"/>
        <v>300</v>
      </c>
      <c r="BM152" s="105">
        <v>1000</v>
      </c>
      <c r="BN152" s="105"/>
      <c r="BO152" s="105">
        <v>240</v>
      </c>
      <c r="BP152" s="105"/>
      <c r="BQ152" s="105"/>
      <c r="BR152" s="105">
        <f t="shared" si="126"/>
        <v>1240</v>
      </c>
      <c r="BS152" s="105">
        <f t="shared" si="127"/>
        <v>248</v>
      </c>
      <c r="BT152" s="105">
        <v>1027.27</v>
      </c>
      <c r="BU152" s="105"/>
      <c r="BV152" s="105">
        <v>200</v>
      </c>
      <c r="BW152" s="105"/>
      <c r="BX152" s="111"/>
      <c r="BY152" s="105">
        <f t="shared" si="128"/>
        <v>1227.27</v>
      </c>
      <c r="BZ152" s="105">
        <f t="shared" si="129"/>
        <v>245.45400000000001</v>
      </c>
      <c r="CA152" s="105">
        <v>1000</v>
      </c>
      <c r="CB152" s="105"/>
      <c r="CC152" s="105">
        <v>200</v>
      </c>
      <c r="CD152" s="105"/>
      <c r="CE152" s="105"/>
      <c r="CF152" s="105">
        <f t="shared" si="130"/>
        <v>1200</v>
      </c>
      <c r="CG152" s="105">
        <f t="shared" si="131"/>
        <v>240</v>
      </c>
      <c r="CH152" s="105">
        <v>1028.57</v>
      </c>
      <c r="CI152" s="105"/>
      <c r="CJ152" s="105">
        <v>250</v>
      </c>
      <c r="CK152" s="105">
        <v>1000</v>
      </c>
      <c r="CL152" s="105"/>
      <c r="CM152" s="117"/>
      <c r="CN152" s="105">
        <f t="shared" si="132"/>
        <v>2278.5699999999997</v>
      </c>
      <c r="CO152" s="105">
        <f t="shared" si="133"/>
        <v>455.71399999999994</v>
      </c>
      <c r="CP152" s="105">
        <f t="shared" si="134"/>
        <v>12427.27</v>
      </c>
      <c r="CQ152" s="105">
        <f t="shared" si="135"/>
        <v>2540</v>
      </c>
      <c r="CR152" s="105">
        <f t="shared" si="136"/>
        <v>2125</v>
      </c>
      <c r="CS152" s="105">
        <f t="shared" si="139"/>
        <v>0</v>
      </c>
      <c r="CT152" s="105">
        <f t="shared" si="140"/>
        <v>17092.27</v>
      </c>
      <c r="CU152" s="125">
        <f t="shared" si="117"/>
        <v>1424.3558333333333</v>
      </c>
      <c r="CV152" s="106">
        <f t="shared" si="137"/>
        <v>3418.4539999999997</v>
      </c>
      <c r="CW152" s="105">
        <f t="shared" si="138"/>
        <v>13673.816000000001</v>
      </c>
      <c r="CY152" s="87"/>
    </row>
    <row r="153" spans="1:103" s="88" customFormat="1" ht="18.95" customHeight="1" x14ac:dyDescent="0.25">
      <c r="A153" s="111">
        <v>162</v>
      </c>
      <c r="B153" s="111" t="s">
        <v>298</v>
      </c>
      <c r="C153" s="117" t="s">
        <v>9</v>
      </c>
      <c r="D153" s="110">
        <v>900</v>
      </c>
      <c r="E153" s="110"/>
      <c r="F153" s="110"/>
      <c r="G153" s="110"/>
      <c r="H153" s="105"/>
      <c r="I153" s="110">
        <f t="shared" si="109"/>
        <v>900</v>
      </c>
      <c r="J153" s="106">
        <f t="shared" si="110"/>
        <v>180</v>
      </c>
      <c r="K153" s="110">
        <v>900</v>
      </c>
      <c r="L153" s="110"/>
      <c r="M153" s="110"/>
      <c r="N153" s="110"/>
      <c r="O153" s="110"/>
      <c r="P153" s="106"/>
      <c r="Q153" s="110">
        <f t="shared" si="111"/>
        <v>900</v>
      </c>
      <c r="R153" s="110">
        <f t="shared" si="112"/>
        <v>180</v>
      </c>
      <c r="S153" s="110">
        <v>900</v>
      </c>
      <c r="T153" s="110"/>
      <c r="U153" s="110"/>
      <c r="V153" s="110">
        <v>125</v>
      </c>
      <c r="W153" s="110"/>
      <c r="X153" s="110"/>
      <c r="Y153" s="110"/>
      <c r="Z153" s="110">
        <f t="shared" si="113"/>
        <v>1025</v>
      </c>
      <c r="AA153" s="105">
        <f t="shared" si="114"/>
        <v>205</v>
      </c>
      <c r="AB153" s="110">
        <v>900</v>
      </c>
      <c r="AC153" s="110"/>
      <c r="AD153" s="110"/>
      <c r="AE153" s="110">
        <v>500</v>
      </c>
      <c r="AF153" s="110"/>
      <c r="AG153" s="110"/>
      <c r="AH153" s="105">
        <f t="shared" si="115"/>
        <v>1400</v>
      </c>
      <c r="AI153" s="105">
        <f t="shared" si="116"/>
        <v>280</v>
      </c>
      <c r="AJ153" s="105">
        <v>900</v>
      </c>
      <c r="AK153" s="105"/>
      <c r="AL153" s="105"/>
      <c r="AM153" s="105"/>
      <c r="AN153" s="105"/>
      <c r="AO153" s="110">
        <f t="shared" si="118"/>
        <v>900</v>
      </c>
      <c r="AP153" s="105">
        <f t="shared" si="119"/>
        <v>180</v>
      </c>
      <c r="AQ153" s="107">
        <v>900</v>
      </c>
      <c r="AR153" s="114"/>
      <c r="AS153" s="109"/>
      <c r="AT153" s="105"/>
      <c r="AU153" s="105"/>
      <c r="AV153" s="105">
        <f t="shared" si="120"/>
        <v>900</v>
      </c>
      <c r="AW153" s="105">
        <f t="shared" si="121"/>
        <v>180</v>
      </c>
      <c r="AX153" s="109">
        <v>900</v>
      </c>
      <c r="AY153" s="109"/>
      <c r="AZ153" s="109">
        <v>150</v>
      </c>
      <c r="BA153" s="115"/>
      <c r="BB153" s="105"/>
      <c r="BC153" s="105">
        <f t="shared" si="122"/>
        <v>1050</v>
      </c>
      <c r="BD153" s="109">
        <f t="shared" si="123"/>
        <v>210</v>
      </c>
      <c r="BE153" s="106">
        <v>900</v>
      </c>
      <c r="BF153" s="105"/>
      <c r="BG153" s="105">
        <v>200</v>
      </c>
      <c r="BH153" s="105"/>
      <c r="BI153" s="105">
        <v>500</v>
      </c>
      <c r="BJ153" s="117"/>
      <c r="BK153" s="105">
        <f t="shared" si="124"/>
        <v>1600</v>
      </c>
      <c r="BL153" s="105">
        <f t="shared" si="125"/>
        <v>320</v>
      </c>
      <c r="BM153" s="105">
        <v>900</v>
      </c>
      <c r="BN153" s="105"/>
      <c r="BO153" s="105"/>
      <c r="BP153" s="105"/>
      <c r="BQ153" s="105"/>
      <c r="BR153" s="105">
        <f t="shared" si="126"/>
        <v>900</v>
      </c>
      <c r="BS153" s="105">
        <f t="shared" si="127"/>
        <v>180</v>
      </c>
      <c r="BT153" s="105">
        <v>900</v>
      </c>
      <c r="BU153" s="105"/>
      <c r="BV153" s="105">
        <v>150</v>
      </c>
      <c r="BW153" s="105"/>
      <c r="BX153" s="111"/>
      <c r="BY153" s="105">
        <f t="shared" si="128"/>
        <v>1050</v>
      </c>
      <c r="BZ153" s="105">
        <f t="shared" si="129"/>
        <v>210</v>
      </c>
      <c r="CA153" s="105">
        <v>900</v>
      </c>
      <c r="CB153" s="105"/>
      <c r="CC153" s="105">
        <v>150</v>
      </c>
      <c r="CD153" s="105"/>
      <c r="CE153" s="105"/>
      <c r="CF153" s="105">
        <f t="shared" si="130"/>
        <v>1050</v>
      </c>
      <c r="CG153" s="105">
        <f t="shared" si="131"/>
        <v>210</v>
      </c>
      <c r="CH153" s="105">
        <v>900</v>
      </c>
      <c r="CI153" s="105"/>
      <c r="CJ153" s="105">
        <v>150</v>
      </c>
      <c r="CK153" s="105">
        <v>900</v>
      </c>
      <c r="CL153" s="105"/>
      <c r="CM153" s="117"/>
      <c r="CN153" s="105">
        <f t="shared" si="132"/>
        <v>1950</v>
      </c>
      <c r="CO153" s="105">
        <f t="shared" si="133"/>
        <v>390</v>
      </c>
      <c r="CP153" s="105">
        <f t="shared" si="134"/>
        <v>10800</v>
      </c>
      <c r="CQ153" s="105">
        <f t="shared" si="135"/>
        <v>800</v>
      </c>
      <c r="CR153" s="105">
        <f t="shared" si="136"/>
        <v>2025</v>
      </c>
      <c r="CS153" s="105">
        <f t="shared" si="139"/>
        <v>0</v>
      </c>
      <c r="CT153" s="105">
        <f t="shared" si="140"/>
        <v>13625</v>
      </c>
      <c r="CU153" s="125">
        <f t="shared" si="117"/>
        <v>1135.4166666666667</v>
      </c>
      <c r="CV153" s="106">
        <f t="shared" si="137"/>
        <v>2725</v>
      </c>
      <c r="CW153" s="105">
        <f t="shared" si="138"/>
        <v>10900</v>
      </c>
      <c r="CY153" s="87"/>
    </row>
    <row r="154" spans="1:103" s="88" customFormat="1" ht="18.95" customHeight="1" x14ac:dyDescent="0.25">
      <c r="A154" s="111">
        <v>163</v>
      </c>
      <c r="B154" s="111" t="s">
        <v>297</v>
      </c>
      <c r="C154" s="117" t="s">
        <v>10</v>
      </c>
      <c r="D154" s="110">
        <v>800</v>
      </c>
      <c r="E154" s="110"/>
      <c r="F154" s="110">
        <v>125</v>
      </c>
      <c r="G154" s="110"/>
      <c r="H154" s="105"/>
      <c r="I154" s="110">
        <f t="shared" si="109"/>
        <v>925</v>
      </c>
      <c r="J154" s="106">
        <f t="shared" si="110"/>
        <v>185</v>
      </c>
      <c r="K154" s="110">
        <v>800</v>
      </c>
      <c r="L154" s="110"/>
      <c r="M154" s="110">
        <v>125</v>
      </c>
      <c r="N154" s="110"/>
      <c r="O154" s="110"/>
      <c r="P154" s="106"/>
      <c r="Q154" s="110">
        <f t="shared" si="111"/>
        <v>925</v>
      </c>
      <c r="R154" s="110">
        <f t="shared" si="112"/>
        <v>185</v>
      </c>
      <c r="S154" s="110">
        <v>800</v>
      </c>
      <c r="T154" s="110"/>
      <c r="U154" s="110">
        <v>125</v>
      </c>
      <c r="V154" s="110">
        <v>125</v>
      </c>
      <c r="W154" s="110"/>
      <c r="X154" s="110"/>
      <c r="Y154" s="110"/>
      <c r="Z154" s="110">
        <f t="shared" si="113"/>
        <v>1050</v>
      </c>
      <c r="AA154" s="105">
        <f t="shared" si="114"/>
        <v>210</v>
      </c>
      <c r="AB154" s="110">
        <v>800</v>
      </c>
      <c r="AC154" s="110"/>
      <c r="AD154" s="110">
        <v>125</v>
      </c>
      <c r="AE154" s="110">
        <v>500</v>
      </c>
      <c r="AF154" s="110"/>
      <c r="AG154" s="110"/>
      <c r="AH154" s="105">
        <f t="shared" si="115"/>
        <v>1425</v>
      </c>
      <c r="AI154" s="105">
        <f t="shared" si="116"/>
        <v>285</v>
      </c>
      <c r="AJ154" s="105">
        <v>800</v>
      </c>
      <c r="AK154" s="105"/>
      <c r="AL154" s="105">
        <v>125</v>
      </c>
      <c r="AM154" s="105"/>
      <c r="AN154" s="105"/>
      <c r="AO154" s="110">
        <f t="shared" si="118"/>
        <v>925</v>
      </c>
      <c r="AP154" s="105">
        <f t="shared" si="119"/>
        <v>185</v>
      </c>
      <c r="AQ154" s="107">
        <v>800</v>
      </c>
      <c r="AR154" s="114"/>
      <c r="AS154" s="109">
        <v>125</v>
      </c>
      <c r="AT154" s="105"/>
      <c r="AU154" s="105"/>
      <c r="AV154" s="105">
        <f t="shared" si="120"/>
        <v>925</v>
      </c>
      <c r="AW154" s="105">
        <f t="shared" si="121"/>
        <v>185</v>
      </c>
      <c r="AX154" s="109">
        <v>800</v>
      </c>
      <c r="AY154" s="109"/>
      <c r="AZ154" s="109"/>
      <c r="BA154" s="115"/>
      <c r="BB154" s="117"/>
      <c r="BC154" s="105">
        <f t="shared" si="122"/>
        <v>800</v>
      </c>
      <c r="BD154" s="109">
        <f t="shared" si="123"/>
        <v>160</v>
      </c>
      <c r="BE154" s="106">
        <v>800</v>
      </c>
      <c r="BF154" s="105"/>
      <c r="BG154" s="105"/>
      <c r="BH154" s="105"/>
      <c r="BI154" s="105">
        <v>500</v>
      </c>
      <c r="BJ154" s="117"/>
      <c r="BK154" s="105">
        <f t="shared" si="124"/>
        <v>1300</v>
      </c>
      <c r="BL154" s="105">
        <f t="shared" si="125"/>
        <v>260</v>
      </c>
      <c r="BM154" s="105">
        <v>800</v>
      </c>
      <c r="BN154" s="105"/>
      <c r="BO154" s="105">
        <v>125</v>
      </c>
      <c r="BP154" s="105"/>
      <c r="BQ154" s="105"/>
      <c r="BR154" s="105">
        <f t="shared" si="126"/>
        <v>925</v>
      </c>
      <c r="BS154" s="105">
        <f t="shared" si="127"/>
        <v>185</v>
      </c>
      <c r="BT154" s="105">
        <v>800</v>
      </c>
      <c r="BU154" s="105"/>
      <c r="BV154" s="105">
        <v>125</v>
      </c>
      <c r="BW154" s="105"/>
      <c r="BX154" s="111"/>
      <c r="BY154" s="105">
        <f t="shared" si="128"/>
        <v>925</v>
      </c>
      <c r="BZ154" s="105">
        <f t="shared" si="129"/>
        <v>185</v>
      </c>
      <c r="CA154" s="105">
        <v>723.81</v>
      </c>
      <c r="CB154" s="105"/>
      <c r="CC154" s="105">
        <v>125</v>
      </c>
      <c r="CD154" s="105"/>
      <c r="CE154" s="105"/>
      <c r="CF154" s="105">
        <f t="shared" si="130"/>
        <v>848.81</v>
      </c>
      <c r="CG154" s="105">
        <f t="shared" si="131"/>
        <v>169.762</v>
      </c>
      <c r="CH154" s="105">
        <v>800</v>
      </c>
      <c r="CI154" s="105"/>
      <c r="CJ154" s="105">
        <v>125</v>
      </c>
      <c r="CK154" s="105">
        <v>800</v>
      </c>
      <c r="CL154" s="105"/>
      <c r="CM154" s="117">
        <v>76.19</v>
      </c>
      <c r="CN154" s="105">
        <f t="shared" si="132"/>
        <v>1801.19</v>
      </c>
      <c r="CO154" s="105">
        <f t="shared" si="133"/>
        <v>360.23800000000006</v>
      </c>
      <c r="CP154" s="105">
        <f t="shared" si="134"/>
        <v>9523.81</v>
      </c>
      <c r="CQ154" s="105">
        <f t="shared" si="135"/>
        <v>1250</v>
      </c>
      <c r="CR154" s="105">
        <f t="shared" si="136"/>
        <v>1925</v>
      </c>
      <c r="CS154" s="105">
        <f t="shared" si="139"/>
        <v>76.19</v>
      </c>
      <c r="CT154" s="105">
        <f t="shared" si="140"/>
        <v>12775</v>
      </c>
      <c r="CU154" s="125">
        <f t="shared" si="117"/>
        <v>1064.5833333333333</v>
      </c>
      <c r="CV154" s="106">
        <f t="shared" si="137"/>
        <v>2555</v>
      </c>
      <c r="CW154" s="105">
        <f t="shared" si="138"/>
        <v>10220</v>
      </c>
      <c r="CY154" s="87"/>
    </row>
    <row r="155" spans="1:103" s="88" customFormat="1" ht="18.95" customHeight="1" x14ac:dyDescent="0.25">
      <c r="A155" s="111">
        <v>164</v>
      </c>
      <c r="B155" s="111" t="s">
        <v>296</v>
      </c>
      <c r="C155" s="117" t="s">
        <v>10</v>
      </c>
      <c r="D155" s="110">
        <v>666.67</v>
      </c>
      <c r="E155" s="110"/>
      <c r="F155" s="110">
        <v>250</v>
      </c>
      <c r="G155" s="110"/>
      <c r="H155" s="105">
        <v>133.33000000000001</v>
      </c>
      <c r="I155" s="110">
        <f t="shared" si="109"/>
        <v>1050</v>
      </c>
      <c r="J155" s="106">
        <f t="shared" si="110"/>
        <v>210</v>
      </c>
      <c r="K155" s="110">
        <v>800</v>
      </c>
      <c r="L155" s="110"/>
      <c r="M155" s="110">
        <v>250</v>
      </c>
      <c r="N155" s="110"/>
      <c r="O155" s="110"/>
      <c r="P155" s="106"/>
      <c r="Q155" s="110">
        <f t="shared" si="111"/>
        <v>1050</v>
      </c>
      <c r="R155" s="110">
        <f t="shared" si="112"/>
        <v>210</v>
      </c>
      <c r="S155" s="110">
        <v>723.81</v>
      </c>
      <c r="T155" s="110"/>
      <c r="U155" s="110">
        <v>150</v>
      </c>
      <c r="V155" s="110">
        <v>125</v>
      </c>
      <c r="W155" s="110"/>
      <c r="X155" s="110"/>
      <c r="Y155" s="110"/>
      <c r="Z155" s="110">
        <f t="shared" si="113"/>
        <v>998.81</v>
      </c>
      <c r="AA155" s="105">
        <f t="shared" si="114"/>
        <v>199.762</v>
      </c>
      <c r="AB155" s="110">
        <v>800</v>
      </c>
      <c r="AC155" s="110"/>
      <c r="AD155" s="110"/>
      <c r="AE155" s="110">
        <v>500</v>
      </c>
      <c r="AF155" s="110"/>
      <c r="AG155" s="110">
        <v>76.19</v>
      </c>
      <c r="AH155" s="105">
        <f t="shared" si="115"/>
        <v>1376.19</v>
      </c>
      <c r="AI155" s="105">
        <f t="shared" si="116"/>
        <v>275.238</v>
      </c>
      <c r="AJ155" s="105">
        <v>800</v>
      </c>
      <c r="AK155" s="105"/>
      <c r="AL155" s="105"/>
      <c r="AM155" s="105"/>
      <c r="AN155" s="105"/>
      <c r="AO155" s="110">
        <f t="shared" si="118"/>
        <v>800</v>
      </c>
      <c r="AP155" s="105">
        <f t="shared" si="119"/>
        <v>160</v>
      </c>
      <c r="AQ155" s="107">
        <v>800</v>
      </c>
      <c r="AR155" s="114"/>
      <c r="AS155" s="109"/>
      <c r="AT155" s="105"/>
      <c r="AU155" s="105"/>
      <c r="AV155" s="105">
        <f t="shared" si="120"/>
        <v>800</v>
      </c>
      <c r="AW155" s="105">
        <f t="shared" si="121"/>
        <v>160</v>
      </c>
      <c r="AX155" s="109">
        <v>800</v>
      </c>
      <c r="AY155" s="109"/>
      <c r="AZ155" s="109"/>
      <c r="BA155" s="115"/>
      <c r="BB155" s="117"/>
      <c r="BC155" s="105">
        <f t="shared" si="122"/>
        <v>800</v>
      </c>
      <c r="BD155" s="109">
        <f t="shared" si="123"/>
        <v>160</v>
      </c>
      <c r="BE155" s="106">
        <v>587.99</v>
      </c>
      <c r="BF155" s="105"/>
      <c r="BG155" s="105"/>
      <c r="BH155" s="105"/>
      <c r="BI155" s="105">
        <v>500</v>
      </c>
      <c r="BJ155" s="105">
        <v>212</v>
      </c>
      <c r="BK155" s="105">
        <f t="shared" si="124"/>
        <v>1299.99</v>
      </c>
      <c r="BL155" s="105">
        <f t="shared" si="125"/>
        <v>259.99799999999999</v>
      </c>
      <c r="BM155" s="105">
        <v>727.27</v>
      </c>
      <c r="BN155" s="105"/>
      <c r="BO155" s="105">
        <v>150</v>
      </c>
      <c r="BP155" s="105"/>
      <c r="BQ155" s="105"/>
      <c r="BR155" s="105">
        <f t="shared" si="126"/>
        <v>877.27</v>
      </c>
      <c r="BS155" s="105">
        <f t="shared" si="127"/>
        <v>175.45400000000001</v>
      </c>
      <c r="BT155" s="105">
        <v>800</v>
      </c>
      <c r="BU155" s="105"/>
      <c r="BV155" s="105">
        <v>250</v>
      </c>
      <c r="BW155" s="105"/>
      <c r="BX155" s="111">
        <v>72.72</v>
      </c>
      <c r="BY155" s="105">
        <f t="shared" si="128"/>
        <v>1122.72</v>
      </c>
      <c r="BZ155" s="105">
        <f t="shared" si="129"/>
        <v>224.54400000000001</v>
      </c>
      <c r="CA155" s="105">
        <v>800</v>
      </c>
      <c r="CB155" s="105"/>
      <c r="CC155" s="105">
        <v>150</v>
      </c>
      <c r="CD155" s="105"/>
      <c r="CE155" s="105"/>
      <c r="CF155" s="105">
        <f t="shared" si="130"/>
        <v>950</v>
      </c>
      <c r="CG155" s="105">
        <f t="shared" si="131"/>
        <v>190</v>
      </c>
      <c r="CH155" s="105">
        <v>800</v>
      </c>
      <c r="CI155" s="105"/>
      <c r="CJ155" s="105">
        <v>200</v>
      </c>
      <c r="CK155" s="105">
        <v>800</v>
      </c>
      <c r="CL155" s="105"/>
      <c r="CM155" s="117"/>
      <c r="CN155" s="105">
        <f t="shared" si="132"/>
        <v>1800</v>
      </c>
      <c r="CO155" s="105">
        <f t="shared" si="133"/>
        <v>360</v>
      </c>
      <c r="CP155" s="105">
        <f t="shared" si="134"/>
        <v>9105.74</v>
      </c>
      <c r="CQ155" s="105">
        <f t="shared" si="135"/>
        <v>1400</v>
      </c>
      <c r="CR155" s="105">
        <f t="shared" si="136"/>
        <v>1925</v>
      </c>
      <c r="CS155" s="105">
        <f t="shared" si="139"/>
        <v>494.24</v>
      </c>
      <c r="CT155" s="105">
        <f t="shared" si="140"/>
        <v>12924.98</v>
      </c>
      <c r="CU155" s="125">
        <f t="shared" si="117"/>
        <v>1077.0816666666667</v>
      </c>
      <c r="CV155" s="106">
        <f t="shared" si="137"/>
        <v>2584.9960000000001</v>
      </c>
      <c r="CW155" s="105">
        <f t="shared" si="138"/>
        <v>10339.984</v>
      </c>
      <c r="CY155" s="87"/>
    </row>
    <row r="156" spans="1:103" s="88" customFormat="1" ht="18.95" customHeight="1" x14ac:dyDescent="0.25">
      <c r="A156" s="111">
        <v>165</v>
      </c>
      <c r="B156" s="111" t="s">
        <v>295</v>
      </c>
      <c r="C156" s="117" t="s">
        <v>10</v>
      </c>
      <c r="D156" s="110">
        <v>800</v>
      </c>
      <c r="E156" s="110"/>
      <c r="F156" s="110"/>
      <c r="G156" s="110"/>
      <c r="H156" s="105"/>
      <c r="I156" s="110">
        <f t="shared" si="109"/>
        <v>800</v>
      </c>
      <c r="J156" s="106">
        <f t="shared" si="110"/>
        <v>160</v>
      </c>
      <c r="K156" s="110">
        <v>609.52</v>
      </c>
      <c r="L156" s="110"/>
      <c r="M156" s="110"/>
      <c r="N156" s="110"/>
      <c r="O156" s="110"/>
      <c r="P156" s="106"/>
      <c r="Q156" s="110">
        <f t="shared" si="111"/>
        <v>609.52</v>
      </c>
      <c r="R156" s="110">
        <f t="shared" si="112"/>
        <v>121.904</v>
      </c>
      <c r="S156" s="110">
        <v>685.72</v>
      </c>
      <c r="T156" s="110"/>
      <c r="U156" s="110"/>
      <c r="V156" s="110">
        <v>125</v>
      </c>
      <c r="W156" s="110"/>
      <c r="X156" s="110"/>
      <c r="Y156" s="110">
        <f>19+285.76</f>
        <v>304.76</v>
      </c>
      <c r="Z156" s="110">
        <f t="shared" si="113"/>
        <v>1115.48</v>
      </c>
      <c r="AA156" s="105">
        <f t="shared" si="114"/>
        <v>223.096</v>
      </c>
      <c r="AB156" s="110">
        <v>480</v>
      </c>
      <c r="AC156" s="110"/>
      <c r="AD156" s="110"/>
      <c r="AE156" s="110">
        <v>500</v>
      </c>
      <c r="AF156" s="110"/>
      <c r="AG156" s="110">
        <v>320</v>
      </c>
      <c r="AH156" s="105">
        <f t="shared" si="115"/>
        <v>1300</v>
      </c>
      <c r="AI156" s="105">
        <f t="shared" si="116"/>
        <v>260</v>
      </c>
      <c r="AJ156" s="105">
        <v>800</v>
      </c>
      <c r="AK156" s="105"/>
      <c r="AL156" s="105"/>
      <c r="AM156" s="105"/>
      <c r="AN156" s="105"/>
      <c r="AO156" s="110">
        <f t="shared" si="118"/>
        <v>800</v>
      </c>
      <c r="AP156" s="105">
        <f t="shared" si="119"/>
        <v>160</v>
      </c>
      <c r="AQ156" s="107">
        <v>800</v>
      </c>
      <c r="AR156" s="114"/>
      <c r="AS156" s="109"/>
      <c r="AT156" s="105"/>
      <c r="AU156" s="105"/>
      <c r="AV156" s="105">
        <f t="shared" si="120"/>
        <v>800</v>
      </c>
      <c r="AW156" s="105">
        <f t="shared" si="121"/>
        <v>160</v>
      </c>
      <c r="AX156" s="109">
        <v>800</v>
      </c>
      <c r="AY156" s="109"/>
      <c r="AZ156" s="109">
        <v>125</v>
      </c>
      <c r="BA156" s="115"/>
      <c r="BB156" s="117"/>
      <c r="BC156" s="105">
        <f t="shared" si="122"/>
        <v>925</v>
      </c>
      <c r="BD156" s="109">
        <f t="shared" si="123"/>
        <v>185</v>
      </c>
      <c r="BE156" s="106">
        <v>800</v>
      </c>
      <c r="BF156" s="105"/>
      <c r="BG156" s="105"/>
      <c r="BH156" s="105"/>
      <c r="BI156" s="105">
        <v>500</v>
      </c>
      <c r="BJ156" s="117"/>
      <c r="BK156" s="105">
        <f t="shared" si="124"/>
        <v>1300</v>
      </c>
      <c r="BL156" s="105">
        <f t="shared" si="125"/>
        <v>260</v>
      </c>
      <c r="BM156" s="105">
        <v>509.09</v>
      </c>
      <c r="BN156" s="105"/>
      <c r="BO156" s="105"/>
      <c r="BP156" s="105"/>
      <c r="BQ156" s="105"/>
      <c r="BR156" s="105">
        <f t="shared" si="126"/>
        <v>509.09</v>
      </c>
      <c r="BS156" s="105">
        <f t="shared" si="127"/>
        <v>101.818</v>
      </c>
      <c r="BT156" s="105">
        <v>800</v>
      </c>
      <c r="BU156" s="105"/>
      <c r="BV156" s="105"/>
      <c r="BW156" s="105"/>
      <c r="BX156" s="111">
        <v>290.89999999999998</v>
      </c>
      <c r="BY156" s="105">
        <f t="shared" si="128"/>
        <v>1090.9000000000001</v>
      </c>
      <c r="BZ156" s="105">
        <f t="shared" si="129"/>
        <v>218.18000000000004</v>
      </c>
      <c r="CA156" s="105">
        <v>800</v>
      </c>
      <c r="CB156" s="105"/>
      <c r="CC156" s="105"/>
      <c r="CD156" s="105"/>
      <c r="CE156" s="105"/>
      <c r="CF156" s="105">
        <f t="shared" si="130"/>
        <v>800</v>
      </c>
      <c r="CG156" s="105">
        <f t="shared" si="131"/>
        <v>160</v>
      </c>
      <c r="CH156" s="105">
        <v>800</v>
      </c>
      <c r="CI156" s="105"/>
      <c r="CJ156" s="105"/>
      <c r="CK156" s="105">
        <v>800</v>
      </c>
      <c r="CL156" s="105"/>
      <c r="CM156" s="117"/>
      <c r="CN156" s="105">
        <f t="shared" si="132"/>
        <v>1600</v>
      </c>
      <c r="CO156" s="105">
        <f t="shared" si="133"/>
        <v>320</v>
      </c>
      <c r="CP156" s="105">
        <f t="shared" si="134"/>
        <v>8684.33</v>
      </c>
      <c r="CQ156" s="105">
        <f t="shared" si="135"/>
        <v>125</v>
      </c>
      <c r="CR156" s="105">
        <f t="shared" si="136"/>
        <v>1925</v>
      </c>
      <c r="CS156" s="105">
        <f t="shared" si="139"/>
        <v>915.66</v>
      </c>
      <c r="CT156" s="105">
        <f t="shared" si="140"/>
        <v>11649.99</v>
      </c>
      <c r="CU156" s="125">
        <f t="shared" si="117"/>
        <v>970.83249999999998</v>
      </c>
      <c r="CV156" s="106">
        <f t="shared" si="137"/>
        <v>2329.998</v>
      </c>
      <c r="CW156" s="105">
        <f t="shared" si="138"/>
        <v>9319.9920000000002</v>
      </c>
      <c r="CY156" s="87"/>
    </row>
    <row r="157" spans="1:103" s="88" customFormat="1" ht="27" customHeight="1" x14ac:dyDescent="0.25">
      <c r="A157" s="111">
        <v>166</v>
      </c>
      <c r="B157" s="99" t="s">
        <v>294</v>
      </c>
      <c r="C157" s="122" t="s">
        <v>293</v>
      </c>
      <c r="D157" s="110">
        <v>1600</v>
      </c>
      <c r="E157" s="110"/>
      <c r="F157" s="110">
        <v>1600</v>
      </c>
      <c r="G157" s="110"/>
      <c r="H157" s="105"/>
      <c r="I157" s="110">
        <f t="shared" si="109"/>
        <v>3200</v>
      </c>
      <c r="J157" s="106">
        <f t="shared" si="110"/>
        <v>640</v>
      </c>
      <c r="K157" s="110">
        <v>1783.33</v>
      </c>
      <c r="L157" s="110"/>
      <c r="M157" s="110">
        <v>1600</v>
      </c>
      <c r="N157" s="110"/>
      <c r="O157" s="110"/>
      <c r="P157" s="106"/>
      <c r="Q157" s="110">
        <f t="shared" si="111"/>
        <v>3383.33</v>
      </c>
      <c r="R157" s="110">
        <f t="shared" si="112"/>
        <v>676.66600000000005</v>
      </c>
      <c r="S157" s="110">
        <v>1600</v>
      </c>
      <c r="T157" s="110"/>
      <c r="U157" s="110">
        <v>1600</v>
      </c>
      <c r="V157" s="110">
        <v>125</v>
      </c>
      <c r="W157" s="110"/>
      <c r="X157" s="110"/>
      <c r="Y157" s="110"/>
      <c r="Z157" s="110">
        <f t="shared" si="113"/>
        <v>3325</v>
      </c>
      <c r="AA157" s="105">
        <f t="shared" si="114"/>
        <v>665</v>
      </c>
      <c r="AB157" s="110">
        <v>1733.57</v>
      </c>
      <c r="AC157" s="110"/>
      <c r="AD157" s="110">
        <v>1600</v>
      </c>
      <c r="AE157" s="110">
        <v>500</v>
      </c>
      <c r="AF157" s="110"/>
      <c r="AG157" s="110"/>
      <c r="AH157" s="105">
        <f t="shared" si="115"/>
        <v>3833.5699999999997</v>
      </c>
      <c r="AI157" s="105">
        <f t="shared" si="116"/>
        <v>766.71399999999994</v>
      </c>
      <c r="AJ157" s="105">
        <v>1600</v>
      </c>
      <c r="AK157" s="105"/>
      <c r="AL157" s="105">
        <v>1600</v>
      </c>
      <c r="AM157" s="105"/>
      <c r="AN157" s="105"/>
      <c r="AO157" s="110">
        <f t="shared" si="118"/>
        <v>3200</v>
      </c>
      <c r="AP157" s="105">
        <f t="shared" si="119"/>
        <v>640</v>
      </c>
      <c r="AQ157" s="107">
        <v>1600</v>
      </c>
      <c r="AR157" s="114"/>
      <c r="AS157" s="109">
        <v>1600</v>
      </c>
      <c r="AT157" s="105"/>
      <c r="AU157" s="105"/>
      <c r="AV157" s="105">
        <f t="shared" si="120"/>
        <v>3200</v>
      </c>
      <c r="AW157" s="105">
        <f t="shared" si="121"/>
        <v>640</v>
      </c>
      <c r="AX157" s="109">
        <v>1809.52</v>
      </c>
      <c r="AY157" s="109"/>
      <c r="AZ157" s="109">
        <v>1600</v>
      </c>
      <c r="BA157" s="115"/>
      <c r="BB157" s="117"/>
      <c r="BC157" s="105">
        <f t="shared" si="122"/>
        <v>3409.52</v>
      </c>
      <c r="BD157" s="109">
        <f t="shared" si="123"/>
        <v>681.904</v>
      </c>
      <c r="BE157" s="106">
        <v>1815.22</v>
      </c>
      <c r="BF157" s="105"/>
      <c r="BG157" s="105">
        <v>1600</v>
      </c>
      <c r="BH157" s="105"/>
      <c r="BI157" s="105">
        <v>500</v>
      </c>
      <c r="BJ157" s="117"/>
      <c r="BK157" s="105">
        <f t="shared" si="124"/>
        <v>3915.2200000000003</v>
      </c>
      <c r="BL157" s="105">
        <f t="shared" si="125"/>
        <v>783.0440000000001</v>
      </c>
      <c r="BM157" s="105">
        <v>1600</v>
      </c>
      <c r="BN157" s="105"/>
      <c r="BO157" s="105">
        <v>1600</v>
      </c>
      <c r="BP157" s="105"/>
      <c r="BQ157" s="105"/>
      <c r="BR157" s="105">
        <f t="shared" si="126"/>
        <v>3200</v>
      </c>
      <c r="BS157" s="105">
        <f t="shared" si="127"/>
        <v>640</v>
      </c>
      <c r="BT157" s="105">
        <v>1600</v>
      </c>
      <c r="BU157" s="105"/>
      <c r="BV157" s="105">
        <v>1600</v>
      </c>
      <c r="BW157" s="105"/>
      <c r="BX157" s="111"/>
      <c r="BY157" s="105">
        <f t="shared" si="128"/>
        <v>3200</v>
      </c>
      <c r="BZ157" s="105">
        <f t="shared" si="129"/>
        <v>640</v>
      </c>
      <c r="CA157" s="105">
        <v>1600</v>
      </c>
      <c r="CB157" s="105"/>
      <c r="CC157" s="105">
        <v>1600</v>
      </c>
      <c r="CD157" s="105"/>
      <c r="CE157" s="105"/>
      <c r="CF157" s="105">
        <f t="shared" si="130"/>
        <v>3200</v>
      </c>
      <c r="CG157" s="105">
        <f t="shared" si="131"/>
        <v>640</v>
      </c>
      <c r="CH157" s="105">
        <v>1600</v>
      </c>
      <c r="CI157" s="105"/>
      <c r="CJ157" s="105">
        <v>1600</v>
      </c>
      <c r="CK157" s="105">
        <v>1600</v>
      </c>
      <c r="CL157" s="105"/>
      <c r="CM157" s="117"/>
      <c r="CN157" s="105">
        <f t="shared" si="132"/>
        <v>4800</v>
      </c>
      <c r="CO157" s="105">
        <f t="shared" si="133"/>
        <v>960</v>
      </c>
      <c r="CP157" s="105">
        <f t="shared" si="134"/>
        <v>19941.64</v>
      </c>
      <c r="CQ157" s="105">
        <f t="shared" si="135"/>
        <v>19200</v>
      </c>
      <c r="CR157" s="105">
        <f t="shared" si="136"/>
        <v>2725</v>
      </c>
      <c r="CS157" s="105">
        <f t="shared" si="139"/>
        <v>0</v>
      </c>
      <c r="CT157" s="105">
        <f t="shared" si="140"/>
        <v>41866.639999999999</v>
      </c>
      <c r="CU157" s="125">
        <f t="shared" si="117"/>
        <v>3488.8866666666668</v>
      </c>
      <c r="CV157" s="106">
        <f t="shared" si="137"/>
        <v>8373.3280000000013</v>
      </c>
      <c r="CW157" s="105">
        <f t="shared" si="138"/>
        <v>33493.311999999998</v>
      </c>
      <c r="CY157" s="87"/>
    </row>
    <row r="158" spans="1:103" s="88" customFormat="1" ht="18.95" customHeight="1" x14ac:dyDescent="0.25">
      <c r="A158" s="111">
        <v>167</v>
      </c>
      <c r="B158" s="111" t="s">
        <v>292</v>
      </c>
      <c r="C158" s="117" t="s">
        <v>8</v>
      </c>
      <c r="D158" s="110">
        <v>1200</v>
      </c>
      <c r="E158" s="110"/>
      <c r="F158" s="110">
        <v>375</v>
      </c>
      <c r="G158" s="110"/>
      <c r="H158" s="105"/>
      <c r="I158" s="110">
        <f t="shared" si="109"/>
        <v>1575</v>
      </c>
      <c r="J158" s="106">
        <f t="shared" si="110"/>
        <v>315</v>
      </c>
      <c r="K158" s="110">
        <v>1000</v>
      </c>
      <c r="L158" s="110"/>
      <c r="M158" s="110">
        <v>375</v>
      </c>
      <c r="N158" s="110"/>
      <c r="O158" s="110"/>
      <c r="P158" s="106"/>
      <c r="Q158" s="110">
        <f t="shared" si="111"/>
        <v>1375</v>
      </c>
      <c r="R158" s="110">
        <f t="shared" si="112"/>
        <v>275</v>
      </c>
      <c r="S158" s="110">
        <v>1057.1400000000001</v>
      </c>
      <c r="T158" s="110"/>
      <c r="U158" s="110">
        <v>375</v>
      </c>
      <c r="V158" s="110">
        <v>125</v>
      </c>
      <c r="W158" s="110"/>
      <c r="X158" s="110"/>
      <c r="Y158" s="110"/>
      <c r="Z158" s="110">
        <f t="shared" si="113"/>
        <v>1557.14</v>
      </c>
      <c r="AA158" s="105">
        <f t="shared" si="114"/>
        <v>311.42800000000005</v>
      </c>
      <c r="AB158" s="110">
        <v>1000</v>
      </c>
      <c r="AC158" s="110"/>
      <c r="AD158" s="110">
        <v>300</v>
      </c>
      <c r="AE158" s="110">
        <v>500</v>
      </c>
      <c r="AF158" s="110"/>
      <c r="AG158" s="110"/>
      <c r="AH158" s="105">
        <f t="shared" si="115"/>
        <v>1800</v>
      </c>
      <c r="AI158" s="105">
        <f t="shared" si="116"/>
        <v>360</v>
      </c>
      <c r="AJ158" s="105">
        <v>1000</v>
      </c>
      <c r="AK158" s="105"/>
      <c r="AL158" s="105">
        <v>400</v>
      </c>
      <c r="AM158" s="105"/>
      <c r="AN158" s="105"/>
      <c r="AO158" s="110">
        <f t="shared" si="118"/>
        <v>1400</v>
      </c>
      <c r="AP158" s="105">
        <f t="shared" si="119"/>
        <v>280</v>
      </c>
      <c r="AQ158" s="107">
        <v>1054.55</v>
      </c>
      <c r="AR158" s="114"/>
      <c r="AS158" s="109">
        <v>400</v>
      </c>
      <c r="AT158" s="105"/>
      <c r="AU158" s="105"/>
      <c r="AV158" s="105">
        <f t="shared" si="120"/>
        <v>1454.55</v>
      </c>
      <c r="AW158" s="105">
        <f t="shared" si="121"/>
        <v>290.91000000000003</v>
      </c>
      <c r="AX158" s="109">
        <v>1000</v>
      </c>
      <c r="AY158" s="109"/>
      <c r="AZ158" s="109"/>
      <c r="BA158" s="115"/>
      <c r="BB158" s="117"/>
      <c r="BC158" s="105">
        <f t="shared" si="122"/>
        <v>1000</v>
      </c>
      <c r="BD158" s="109">
        <f t="shared" si="123"/>
        <v>200</v>
      </c>
      <c r="BE158" s="106">
        <v>1052.17</v>
      </c>
      <c r="BF158" s="105"/>
      <c r="BG158" s="105">
        <v>250</v>
      </c>
      <c r="BH158" s="105"/>
      <c r="BI158" s="105">
        <v>500</v>
      </c>
      <c r="BJ158" s="117"/>
      <c r="BK158" s="105">
        <f t="shared" si="124"/>
        <v>1802.17</v>
      </c>
      <c r="BL158" s="105">
        <f t="shared" si="125"/>
        <v>360.43400000000003</v>
      </c>
      <c r="BM158" s="105">
        <v>1000</v>
      </c>
      <c r="BN158" s="105"/>
      <c r="BO158" s="105">
        <v>400</v>
      </c>
      <c r="BP158" s="105"/>
      <c r="BQ158" s="105"/>
      <c r="BR158" s="105">
        <f t="shared" si="126"/>
        <v>1400</v>
      </c>
      <c r="BS158" s="105">
        <f t="shared" si="127"/>
        <v>280</v>
      </c>
      <c r="BT158" s="105">
        <v>1000</v>
      </c>
      <c r="BU158" s="105"/>
      <c r="BV158" s="105">
        <v>500</v>
      </c>
      <c r="BW158" s="105"/>
      <c r="BX158" s="111"/>
      <c r="BY158" s="105">
        <f t="shared" si="128"/>
        <v>1500</v>
      </c>
      <c r="BZ158" s="105">
        <f t="shared" si="129"/>
        <v>300</v>
      </c>
      <c r="CA158" s="105">
        <v>1000</v>
      </c>
      <c r="CB158" s="105"/>
      <c r="CC158" s="105">
        <v>500</v>
      </c>
      <c r="CD158" s="105"/>
      <c r="CE158" s="105"/>
      <c r="CF158" s="105">
        <f t="shared" si="130"/>
        <v>1500</v>
      </c>
      <c r="CG158" s="105">
        <f t="shared" si="131"/>
        <v>300</v>
      </c>
      <c r="CH158" s="105">
        <v>1000</v>
      </c>
      <c r="CI158" s="105"/>
      <c r="CJ158" s="105">
        <v>250</v>
      </c>
      <c r="CK158" s="105">
        <v>1000</v>
      </c>
      <c r="CL158" s="105"/>
      <c r="CM158" s="117"/>
      <c r="CN158" s="105">
        <f t="shared" si="132"/>
        <v>2250</v>
      </c>
      <c r="CO158" s="105">
        <f t="shared" si="133"/>
        <v>450</v>
      </c>
      <c r="CP158" s="105">
        <f t="shared" si="134"/>
        <v>12363.86</v>
      </c>
      <c r="CQ158" s="105">
        <f t="shared" si="135"/>
        <v>4125</v>
      </c>
      <c r="CR158" s="105">
        <f t="shared" si="136"/>
        <v>2125</v>
      </c>
      <c r="CS158" s="105">
        <f t="shared" si="139"/>
        <v>0</v>
      </c>
      <c r="CT158" s="105">
        <f t="shared" si="140"/>
        <v>18613.86</v>
      </c>
      <c r="CU158" s="125">
        <f t="shared" si="117"/>
        <v>1551.155</v>
      </c>
      <c r="CV158" s="106">
        <f t="shared" si="137"/>
        <v>3722.7719999999999</v>
      </c>
      <c r="CW158" s="105">
        <f t="shared" si="138"/>
        <v>14891.088</v>
      </c>
      <c r="CY158" s="87"/>
    </row>
    <row r="159" spans="1:103" s="88" customFormat="1" ht="18.95" customHeight="1" x14ac:dyDescent="0.25">
      <c r="A159" s="111">
        <v>168</v>
      </c>
      <c r="B159" s="111" t="s">
        <v>291</v>
      </c>
      <c r="C159" s="117" t="s">
        <v>8</v>
      </c>
      <c r="D159" s="110">
        <v>1000</v>
      </c>
      <c r="E159" s="110"/>
      <c r="F159" s="110"/>
      <c r="G159" s="110"/>
      <c r="H159" s="105"/>
      <c r="I159" s="110">
        <f t="shared" si="109"/>
        <v>1000</v>
      </c>
      <c r="J159" s="106">
        <f t="shared" si="110"/>
        <v>200</v>
      </c>
      <c r="K159" s="110">
        <v>1000</v>
      </c>
      <c r="L159" s="110"/>
      <c r="M159" s="110"/>
      <c r="N159" s="110"/>
      <c r="O159" s="110"/>
      <c r="P159" s="106"/>
      <c r="Q159" s="110">
        <f t="shared" si="111"/>
        <v>1000</v>
      </c>
      <c r="R159" s="110">
        <f t="shared" si="112"/>
        <v>200</v>
      </c>
      <c r="S159" s="110">
        <v>1000</v>
      </c>
      <c r="T159" s="110"/>
      <c r="U159" s="110"/>
      <c r="V159" s="110">
        <v>125</v>
      </c>
      <c r="W159" s="110"/>
      <c r="X159" s="110"/>
      <c r="Y159" s="110"/>
      <c r="Z159" s="110">
        <f t="shared" si="113"/>
        <v>1125</v>
      </c>
      <c r="AA159" s="105">
        <f t="shared" si="114"/>
        <v>225</v>
      </c>
      <c r="AB159" s="110">
        <v>1000</v>
      </c>
      <c r="AC159" s="110"/>
      <c r="AD159" s="110">
        <v>125</v>
      </c>
      <c r="AE159" s="110">
        <v>500</v>
      </c>
      <c r="AF159" s="110"/>
      <c r="AG159" s="110"/>
      <c r="AH159" s="105">
        <f t="shared" si="115"/>
        <v>1625</v>
      </c>
      <c r="AI159" s="105">
        <f t="shared" si="116"/>
        <v>325</v>
      </c>
      <c r="AJ159" s="105">
        <v>1000</v>
      </c>
      <c r="AK159" s="105"/>
      <c r="AL159" s="105">
        <v>125</v>
      </c>
      <c r="AM159" s="105"/>
      <c r="AN159" s="105"/>
      <c r="AO159" s="110">
        <f t="shared" si="118"/>
        <v>1125</v>
      </c>
      <c r="AP159" s="105">
        <f t="shared" si="119"/>
        <v>225</v>
      </c>
      <c r="AQ159" s="107">
        <v>1000</v>
      </c>
      <c r="AR159" s="114"/>
      <c r="AS159" s="109">
        <v>250</v>
      </c>
      <c r="AT159" s="105"/>
      <c r="AU159" s="105"/>
      <c r="AV159" s="105">
        <f t="shared" si="120"/>
        <v>1250</v>
      </c>
      <c r="AW159" s="105">
        <f t="shared" si="121"/>
        <v>250</v>
      </c>
      <c r="AX159" s="109">
        <v>1000</v>
      </c>
      <c r="AY159" s="109"/>
      <c r="AZ159" s="109">
        <v>125</v>
      </c>
      <c r="BA159" s="115"/>
      <c r="BB159" s="117"/>
      <c r="BC159" s="105">
        <f t="shared" si="122"/>
        <v>1125</v>
      </c>
      <c r="BD159" s="109">
        <f t="shared" si="123"/>
        <v>225</v>
      </c>
      <c r="BE159" s="106">
        <v>1000</v>
      </c>
      <c r="BF159" s="105"/>
      <c r="BG159" s="105">
        <v>125</v>
      </c>
      <c r="BH159" s="105"/>
      <c r="BI159" s="105">
        <v>500</v>
      </c>
      <c r="BJ159" s="117"/>
      <c r="BK159" s="105">
        <f t="shared" si="124"/>
        <v>1625</v>
      </c>
      <c r="BL159" s="105">
        <f t="shared" si="125"/>
        <v>325</v>
      </c>
      <c r="BM159" s="105">
        <v>1000</v>
      </c>
      <c r="BN159" s="105"/>
      <c r="BO159" s="105"/>
      <c r="BP159" s="105"/>
      <c r="BQ159" s="105"/>
      <c r="BR159" s="105">
        <f t="shared" si="126"/>
        <v>1000</v>
      </c>
      <c r="BS159" s="105">
        <f t="shared" si="127"/>
        <v>200</v>
      </c>
      <c r="BT159" s="105">
        <v>1000</v>
      </c>
      <c r="BU159" s="105"/>
      <c r="BV159" s="105"/>
      <c r="BW159" s="105"/>
      <c r="BX159" s="111"/>
      <c r="BY159" s="105">
        <f t="shared" si="128"/>
        <v>1000</v>
      </c>
      <c r="BZ159" s="105">
        <f t="shared" si="129"/>
        <v>200</v>
      </c>
      <c r="CA159" s="105">
        <v>1000</v>
      </c>
      <c r="CB159" s="105"/>
      <c r="CC159" s="105"/>
      <c r="CD159" s="105"/>
      <c r="CE159" s="105"/>
      <c r="CF159" s="105">
        <f t="shared" si="130"/>
        <v>1000</v>
      </c>
      <c r="CG159" s="105">
        <f t="shared" si="131"/>
        <v>200</v>
      </c>
      <c r="CH159" s="105">
        <v>1000</v>
      </c>
      <c r="CI159" s="105"/>
      <c r="CJ159" s="105">
        <v>125</v>
      </c>
      <c r="CK159" s="105">
        <v>1000</v>
      </c>
      <c r="CL159" s="105"/>
      <c r="CM159" s="117"/>
      <c r="CN159" s="105">
        <f t="shared" si="132"/>
        <v>2125</v>
      </c>
      <c r="CO159" s="105">
        <f t="shared" si="133"/>
        <v>425</v>
      </c>
      <c r="CP159" s="105">
        <f t="shared" si="134"/>
        <v>12000</v>
      </c>
      <c r="CQ159" s="105">
        <f t="shared" si="135"/>
        <v>875</v>
      </c>
      <c r="CR159" s="105">
        <f t="shared" si="136"/>
        <v>2125</v>
      </c>
      <c r="CS159" s="105">
        <f t="shared" si="139"/>
        <v>0</v>
      </c>
      <c r="CT159" s="105">
        <f t="shared" si="140"/>
        <v>15000</v>
      </c>
      <c r="CU159" s="125">
        <f t="shared" si="117"/>
        <v>1250</v>
      </c>
      <c r="CV159" s="106">
        <f t="shared" si="137"/>
        <v>3000</v>
      </c>
      <c r="CW159" s="105">
        <f t="shared" si="138"/>
        <v>12000</v>
      </c>
      <c r="CY159" s="87"/>
    </row>
    <row r="160" spans="1:103" s="88" customFormat="1" ht="18.95" customHeight="1" x14ac:dyDescent="0.25">
      <c r="A160" s="111">
        <v>169</v>
      </c>
      <c r="B160" s="111" t="s">
        <v>290</v>
      </c>
      <c r="C160" s="117" t="s">
        <v>8</v>
      </c>
      <c r="D160" s="110">
        <v>1000</v>
      </c>
      <c r="E160" s="110"/>
      <c r="F160" s="110">
        <v>250</v>
      </c>
      <c r="G160" s="110"/>
      <c r="H160" s="105"/>
      <c r="I160" s="110">
        <f t="shared" si="109"/>
        <v>1250</v>
      </c>
      <c r="J160" s="106">
        <f t="shared" si="110"/>
        <v>250</v>
      </c>
      <c r="K160" s="110">
        <v>1000</v>
      </c>
      <c r="L160" s="110"/>
      <c r="M160" s="110">
        <v>250</v>
      </c>
      <c r="N160" s="110"/>
      <c r="O160" s="110"/>
      <c r="P160" s="106"/>
      <c r="Q160" s="110">
        <f t="shared" si="111"/>
        <v>1250</v>
      </c>
      <c r="R160" s="110">
        <f t="shared" si="112"/>
        <v>250</v>
      </c>
      <c r="S160" s="110">
        <v>1000</v>
      </c>
      <c r="T160" s="110"/>
      <c r="U160" s="110">
        <v>250</v>
      </c>
      <c r="V160" s="110">
        <v>125</v>
      </c>
      <c r="W160" s="110"/>
      <c r="X160" s="110"/>
      <c r="Y160" s="110"/>
      <c r="Z160" s="110">
        <f t="shared" si="113"/>
        <v>1375</v>
      </c>
      <c r="AA160" s="105">
        <f t="shared" si="114"/>
        <v>275</v>
      </c>
      <c r="AB160" s="110">
        <v>1000</v>
      </c>
      <c r="AC160" s="110"/>
      <c r="AD160" s="110">
        <v>125</v>
      </c>
      <c r="AE160" s="110">
        <v>500</v>
      </c>
      <c r="AF160" s="110"/>
      <c r="AG160" s="110"/>
      <c r="AH160" s="105">
        <f t="shared" si="115"/>
        <v>1625</v>
      </c>
      <c r="AI160" s="105">
        <f t="shared" si="116"/>
        <v>325</v>
      </c>
      <c r="AJ160" s="105">
        <v>1000</v>
      </c>
      <c r="AK160" s="105"/>
      <c r="AL160" s="105">
        <v>250</v>
      </c>
      <c r="AM160" s="105"/>
      <c r="AN160" s="105"/>
      <c r="AO160" s="110">
        <f t="shared" si="118"/>
        <v>1250</v>
      </c>
      <c r="AP160" s="105">
        <f t="shared" si="119"/>
        <v>250</v>
      </c>
      <c r="AQ160" s="107">
        <v>1000</v>
      </c>
      <c r="AR160" s="114"/>
      <c r="AS160" s="109">
        <v>250</v>
      </c>
      <c r="AT160" s="105"/>
      <c r="AU160" s="105"/>
      <c r="AV160" s="105">
        <f t="shared" si="120"/>
        <v>1250</v>
      </c>
      <c r="AW160" s="105">
        <f t="shared" si="121"/>
        <v>250</v>
      </c>
      <c r="AX160" s="109">
        <v>1000</v>
      </c>
      <c r="AY160" s="109"/>
      <c r="AZ160" s="109">
        <v>480</v>
      </c>
      <c r="BA160" s="115"/>
      <c r="BB160" s="117"/>
      <c r="BC160" s="105">
        <f t="shared" si="122"/>
        <v>1480</v>
      </c>
      <c r="BD160" s="109">
        <f t="shared" si="123"/>
        <v>296</v>
      </c>
      <c r="BE160" s="106">
        <v>1000</v>
      </c>
      <c r="BF160" s="105"/>
      <c r="BG160" s="105">
        <v>125</v>
      </c>
      <c r="BH160" s="105"/>
      <c r="BI160" s="105">
        <v>500</v>
      </c>
      <c r="BJ160" s="117"/>
      <c r="BK160" s="105">
        <f t="shared" si="124"/>
        <v>1625</v>
      </c>
      <c r="BL160" s="105">
        <f t="shared" si="125"/>
        <v>325</v>
      </c>
      <c r="BM160" s="105">
        <v>1000</v>
      </c>
      <c r="BN160" s="105"/>
      <c r="BO160" s="105"/>
      <c r="BP160" s="105"/>
      <c r="BQ160" s="105"/>
      <c r="BR160" s="105">
        <f t="shared" si="126"/>
        <v>1000</v>
      </c>
      <c r="BS160" s="105">
        <f t="shared" si="127"/>
        <v>200</v>
      </c>
      <c r="BT160" s="105">
        <v>1000</v>
      </c>
      <c r="BU160" s="105"/>
      <c r="BV160" s="105"/>
      <c r="BW160" s="105"/>
      <c r="BX160" s="111"/>
      <c r="BY160" s="105">
        <f t="shared" si="128"/>
        <v>1000</v>
      </c>
      <c r="BZ160" s="105">
        <f t="shared" si="129"/>
        <v>200</v>
      </c>
      <c r="CA160" s="105">
        <v>1000</v>
      </c>
      <c r="CB160" s="105"/>
      <c r="CC160" s="105"/>
      <c r="CD160" s="105"/>
      <c r="CE160" s="105"/>
      <c r="CF160" s="105">
        <f t="shared" si="130"/>
        <v>1000</v>
      </c>
      <c r="CG160" s="105">
        <f t="shared" si="131"/>
        <v>200</v>
      </c>
      <c r="CH160" s="105">
        <v>1000</v>
      </c>
      <c r="CI160" s="105"/>
      <c r="CJ160" s="105"/>
      <c r="CK160" s="105">
        <v>1000</v>
      </c>
      <c r="CL160" s="105"/>
      <c r="CM160" s="117"/>
      <c r="CN160" s="105">
        <f t="shared" si="132"/>
        <v>2000</v>
      </c>
      <c r="CO160" s="105">
        <f t="shared" si="133"/>
        <v>400</v>
      </c>
      <c r="CP160" s="105">
        <f t="shared" si="134"/>
        <v>12000</v>
      </c>
      <c r="CQ160" s="105">
        <f t="shared" si="135"/>
        <v>1980</v>
      </c>
      <c r="CR160" s="105">
        <f t="shared" si="136"/>
        <v>2125</v>
      </c>
      <c r="CS160" s="105">
        <f t="shared" si="139"/>
        <v>0</v>
      </c>
      <c r="CT160" s="105">
        <f t="shared" si="140"/>
        <v>16105</v>
      </c>
      <c r="CU160" s="125">
        <f t="shared" si="117"/>
        <v>1342.0833333333333</v>
      </c>
      <c r="CV160" s="106">
        <f t="shared" si="137"/>
        <v>3221</v>
      </c>
      <c r="CW160" s="105">
        <f t="shared" si="138"/>
        <v>12884</v>
      </c>
      <c r="CY160" s="87"/>
    </row>
    <row r="161" spans="1:103" s="88" customFormat="1" ht="18.95" customHeight="1" x14ac:dyDescent="0.25">
      <c r="A161" s="111">
        <v>170</v>
      </c>
      <c r="B161" s="111" t="s">
        <v>289</v>
      </c>
      <c r="C161" s="117" t="s">
        <v>8</v>
      </c>
      <c r="D161" s="110">
        <v>1000</v>
      </c>
      <c r="E161" s="110"/>
      <c r="F161" s="110"/>
      <c r="G161" s="110"/>
      <c r="H161" s="105"/>
      <c r="I161" s="110">
        <f t="shared" si="109"/>
        <v>1000</v>
      </c>
      <c r="J161" s="106">
        <f t="shared" si="110"/>
        <v>200</v>
      </c>
      <c r="K161" s="110">
        <v>1000</v>
      </c>
      <c r="L161" s="110"/>
      <c r="M161" s="110"/>
      <c r="N161" s="110"/>
      <c r="O161" s="110"/>
      <c r="P161" s="106"/>
      <c r="Q161" s="110">
        <f t="shared" si="111"/>
        <v>1000</v>
      </c>
      <c r="R161" s="110">
        <f t="shared" si="112"/>
        <v>200</v>
      </c>
      <c r="S161" s="110">
        <v>1000</v>
      </c>
      <c r="T161" s="110"/>
      <c r="U161" s="110">
        <v>125</v>
      </c>
      <c r="V161" s="110">
        <v>125</v>
      </c>
      <c r="W161" s="110"/>
      <c r="X161" s="110"/>
      <c r="Y161" s="110"/>
      <c r="Z161" s="110">
        <f t="shared" si="113"/>
        <v>1250</v>
      </c>
      <c r="AA161" s="105">
        <f t="shared" si="114"/>
        <v>250</v>
      </c>
      <c r="AB161" s="110">
        <v>1000</v>
      </c>
      <c r="AC161" s="110"/>
      <c r="AD161" s="110">
        <v>125</v>
      </c>
      <c r="AE161" s="110">
        <v>500</v>
      </c>
      <c r="AF161" s="110"/>
      <c r="AG161" s="110"/>
      <c r="AH161" s="105">
        <f t="shared" si="115"/>
        <v>1625</v>
      </c>
      <c r="AI161" s="105">
        <f t="shared" si="116"/>
        <v>325</v>
      </c>
      <c r="AJ161" s="105">
        <v>1000</v>
      </c>
      <c r="AK161" s="105"/>
      <c r="AL161" s="105">
        <v>250</v>
      </c>
      <c r="AM161" s="105"/>
      <c r="AN161" s="105"/>
      <c r="AO161" s="110">
        <f t="shared" si="118"/>
        <v>1250</v>
      </c>
      <c r="AP161" s="105">
        <f t="shared" si="119"/>
        <v>250</v>
      </c>
      <c r="AQ161" s="107">
        <v>1000</v>
      </c>
      <c r="AR161" s="114"/>
      <c r="AS161" s="109">
        <v>300</v>
      </c>
      <c r="AT161" s="105"/>
      <c r="AU161" s="105"/>
      <c r="AV161" s="105">
        <f t="shared" si="120"/>
        <v>1300</v>
      </c>
      <c r="AW161" s="105">
        <f t="shared" si="121"/>
        <v>260</v>
      </c>
      <c r="AX161" s="109">
        <v>1000</v>
      </c>
      <c r="AY161" s="109"/>
      <c r="AZ161" s="109">
        <v>360</v>
      </c>
      <c r="BA161" s="115"/>
      <c r="BB161" s="117"/>
      <c r="BC161" s="105">
        <f t="shared" si="122"/>
        <v>1360</v>
      </c>
      <c r="BD161" s="109">
        <f t="shared" si="123"/>
        <v>272</v>
      </c>
      <c r="BE161" s="106">
        <v>1000</v>
      </c>
      <c r="BF161" s="105"/>
      <c r="BG161" s="105">
        <v>125</v>
      </c>
      <c r="BH161" s="105"/>
      <c r="BI161" s="105">
        <v>500</v>
      </c>
      <c r="BJ161" s="117"/>
      <c r="BK161" s="105">
        <f t="shared" si="124"/>
        <v>1625</v>
      </c>
      <c r="BL161" s="105">
        <f t="shared" si="125"/>
        <v>325</v>
      </c>
      <c r="BM161" s="105">
        <v>1000</v>
      </c>
      <c r="BN161" s="105"/>
      <c r="BO161" s="105">
        <v>125</v>
      </c>
      <c r="BP161" s="105"/>
      <c r="BQ161" s="105"/>
      <c r="BR161" s="105">
        <f t="shared" si="126"/>
        <v>1125</v>
      </c>
      <c r="BS161" s="105">
        <f t="shared" si="127"/>
        <v>225</v>
      </c>
      <c r="BT161" s="105">
        <v>1000</v>
      </c>
      <c r="BU161" s="105"/>
      <c r="BV161" s="105">
        <v>125</v>
      </c>
      <c r="BW161" s="105"/>
      <c r="BX161" s="111"/>
      <c r="BY161" s="105">
        <f t="shared" si="128"/>
        <v>1125</v>
      </c>
      <c r="BZ161" s="105">
        <f t="shared" si="129"/>
        <v>225</v>
      </c>
      <c r="CA161" s="105">
        <v>1000</v>
      </c>
      <c r="CB161" s="105"/>
      <c r="CC161" s="105"/>
      <c r="CD161" s="105"/>
      <c r="CE161" s="105"/>
      <c r="CF161" s="105">
        <f t="shared" si="130"/>
        <v>1000</v>
      </c>
      <c r="CG161" s="105">
        <f t="shared" si="131"/>
        <v>200</v>
      </c>
      <c r="CH161" s="105">
        <v>1000</v>
      </c>
      <c r="CI161" s="105"/>
      <c r="CJ161" s="105">
        <v>125</v>
      </c>
      <c r="CK161" s="105">
        <v>1000</v>
      </c>
      <c r="CL161" s="105"/>
      <c r="CM161" s="117"/>
      <c r="CN161" s="105">
        <f t="shared" si="132"/>
        <v>2125</v>
      </c>
      <c r="CO161" s="105">
        <f t="shared" si="133"/>
        <v>425</v>
      </c>
      <c r="CP161" s="105">
        <f t="shared" si="134"/>
        <v>12000</v>
      </c>
      <c r="CQ161" s="105">
        <f t="shared" si="135"/>
        <v>1660</v>
      </c>
      <c r="CR161" s="105">
        <f t="shared" si="136"/>
        <v>2125</v>
      </c>
      <c r="CS161" s="105">
        <f t="shared" si="139"/>
        <v>0</v>
      </c>
      <c r="CT161" s="105">
        <f t="shared" si="140"/>
        <v>15785</v>
      </c>
      <c r="CU161" s="125">
        <f t="shared" si="117"/>
        <v>1315.4166666666667</v>
      </c>
      <c r="CV161" s="106">
        <f t="shared" si="137"/>
        <v>3157</v>
      </c>
      <c r="CW161" s="105">
        <f t="shared" si="138"/>
        <v>12628</v>
      </c>
      <c r="CY161" s="87"/>
    </row>
    <row r="162" spans="1:103" s="88" customFormat="1" ht="18.95" customHeight="1" x14ac:dyDescent="0.25">
      <c r="A162" s="111">
        <v>171</v>
      </c>
      <c r="B162" s="126" t="s">
        <v>288</v>
      </c>
      <c r="C162" s="126" t="s">
        <v>8</v>
      </c>
      <c r="D162" s="120"/>
      <c r="E162" s="120"/>
      <c r="F162" s="120"/>
      <c r="G162" s="120"/>
      <c r="H162" s="120"/>
      <c r="I162" s="120"/>
      <c r="J162" s="120"/>
      <c r="K162" s="120"/>
      <c r="L162" s="120"/>
      <c r="M162" s="120"/>
      <c r="N162" s="120"/>
      <c r="O162" s="120"/>
      <c r="P162" s="120"/>
      <c r="Q162" s="120"/>
      <c r="R162" s="120"/>
      <c r="S162" s="120"/>
      <c r="T162" s="120"/>
      <c r="U162" s="120"/>
      <c r="V162" s="120"/>
      <c r="W162" s="120"/>
      <c r="X162" s="120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20"/>
      <c r="AM162" s="120"/>
      <c r="AN162" s="120"/>
      <c r="AO162" s="120"/>
      <c r="AP162" s="120"/>
      <c r="AQ162" s="127"/>
      <c r="AR162" s="128"/>
      <c r="AS162" s="127"/>
      <c r="AT162" s="120"/>
      <c r="AU162" s="120"/>
      <c r="AV162" s="120"/>
      <c r="AW162" s="120"/>
      <c r="AX162" s="127"/>
      <c r="AY162" s="127"/>
      <c r="AZ162" s="127"/>
      <c r="BA162" s="127"/>
      <c r="BB162" s="126"/>
      <c r="BC162" s="120"/>
      <c r="BD162" s="127"/>
      <c r="BE162" s="120">
        <v>1000</v>
      </c>
      <c r="BF162" s="120"/>
      <c r="BG162" s="120"/>
      <c r="BH162" s="120"/>
      <c r="BI162" s="120">
        <v>500</v>
      </c>
      <c r="BJ162" s="126"/>
      <c r="BK162" s="120">
        <f t="shared" si="124"/>
        <v>1500</v>
      </c>
      <c r="BL162" s="120">
        <f t="shared" si="125"/>
        <v>300</v>
      </c>
      <c r="BM162" s="120">
        <v>1000</v>
      </c>
      <c r="BN162" s="120"/>
      <c r="BO162" s="120">
        <v>125</v>
      </c>
      <c r="BP162" s="120"/>
      <c r="BQ162" s="120"/>
      <c r="BR162" s="120">
        <f t="shared" si="126"/>
        <v>1125</v>
      </c>
      <c r="BS162" s="120">
        <f t="shared" si="127"/>
        <v>225</v>
      </c>
      <c r="BT162" s="120">
        <v>0</v>
      </c>
      <c r="BU162" s="120"/>
      <c r="BV162" s="120"/>
      <c r="BW162" s="120"/>
      <c r="BX162" s="126">
        <v>2000</v>
      </c>
      <c r="BY162" s="120">
        <f t="shared" si="128"/>
        <v>2000</v>
      </c>
      <c r="BZ162" s="120">
        <f t="shared" si="129"/>
        <v>400</v>
      </c>
      <c r="CA162" s="120">
        <v>0</v>
      </c>
      <c r="CB162" s="120"/>
      <c r="CC162" s="120"/>
      <c r="CD162" s="120"/>
      <c r="CE162" s="120"/>
      <c r="CF162" s="120">
        <f t="shared" si="130"/>
        <v>0</v>
      </c>
      <c r="CG162" s="120">
        <f t="shared" si="131"/>
        <v>0</v>
      </c>
      <c r="CH162" s="120">
        <v>0</v>
      </c>
      <c r="CI162" s="120"/>
      <c r="CJ162" s="120"/>
      <c r="CK162" s="120">
        <v>0</v>
      </c>
      <c r="CL162" s="120"/>
      <c r="CM162" s="126"/>
      <c r="CN162" s="120">
        <f t="shared" si="132"/>
        <v>0</v>
      </c>
      <c r="CO162" s="120">
        <f t="shared" si="133"/>
        <v>0</v>
      </c>
      <c r="CP162" s="120">
        <f t="shared" si="134"/>
        <v>2000</v>
      </c>
      <c r="CQ162" s="120">
        <f t="shared" si="135"/>
        <v>125</v>
      </c>
      <c r="CR162" s="120">
        <f t="shared" si="136"/>
        <v>500</v>
      </c>
      <c r="CS162" s="120">
        <f t="shared" si="139"/>
        <v>2000</v>
      </c>
      <c r="CT162" s="120">
        <f t="shared" si="140"/>
        <v>4625</v>
      </c>
      <c r="CU162" s="125">
        <f t="shared" si="117"/>
        <v>385.41666666666669</v>
      </c>
      <c r="CV162" s="106">
        <f t="shared" si="137"/>
        <v>925</v>
      </c>
      <c r="CW162" s="105">
        <f t="shared" si="138"/>
        <v>3700</v>
      </c>
      <c r="CX162" s="88" t="s">
        <v>287</v>
      </c>
      <c r="CY162" s="87"/>
    </row>
    <row r="163" spans="1:103" s="88" customFormat="1" ht="19.5" customHeight="1" x14ac:dyDescent="0.25">
      <c r="A163" s="111">
        <v>172</v>
      </c>
      <c r="B163" s="111" t="s">
        <v>286</v>
      </c>
      <c r="C163" s="117" t="s">
        <v>8</v>
      </c>
      <c r="D163" s="110">
        <v>1000</v>
      </c>
      <c r="E163" s="110"/>
      <c r="F163" s="110"/>
      <c r="G163" s="110"/>
      <c r="H163" s="105"/>
      <c r="I163" s="110">
        <f>H163+G163+F163+E163+D163</f>
        <v>1000</v>
      </c>
      <c r="J163" s="106">
        <f>I163*20%</f>
        <v>200</v>
      </c>
      <c r="K163" s="110">
        <v>1000</v>
      </c>
      <c r="L163" s="110"/>
      <c r="M163" s="110"/>
      <c r="N163" s="110"/>
      <c r="O163" s="110"/>
      <c r="P163" s="106"/>
      <c r="Q163" s="110">
        <f>P163+O163+N163+M163+L163+K163</f>
        <v>1000</v>
      </c>
      <c r="R163" s="110">
        <f>Q163*20%</f>
        <v>200</v>
      </c>
      <c r="S163" s="110">
        <v>1000</v>
      </c>
      <c r="T163" s="110"/>
      <c r="U163" s="110"/>
      <c r="V163" s="110">
        <v>125</v>
      </c>
      <c r="W163" s="110"/>
      <c r="X163" s="110"/>
      <c r="Y163" s="110"/>
      <c r="Z163" s="110">
        <f>Y163+X163+W163+V163+U163+T163+S163</f>
        <v>1125</v>
      </c>
      <c r="AA163" s="105">
        <f>Z163*20%</f>
        <v>225</v>
      </c>
      <c r="AB163" s="110">
        <v>904.77</v>
      </c>
      <c r="AC163" s="110"/>
      <c r="AD163" s="110"/>
      <c r="AE163" s="110">
        <v>500</v>
      </c>
      <c r="AF163" s="110"/>
      <c r="AG163" s="110">
        <v>95.23</v>
      </c>
      <c r="AH163" s="105">
        <f>AG163+AF163+AE163+AD163+AC163+AB163</f>
        <v>1500</v>
      </c>
      <c r="AI163" s="105">
        <f>AH163*20%</f>
        <v>300</v>
      </c>
      <c r="AJ163" s="105">
        <v>1000</v>
      </c>
      <c r="AK163" s="105"/>
      <c r="AL163" s="105"/>
      <c r="AM163" s="105"/>
      <c r="AN163" s="105"/>
      <c r="AO163" s="110">
        <f>AN163+AM163+AL163+AK163+AJ163</f>
        <v>1000</v>
      </c>
      <c r="AP163" s="105">
        <f>AO163*20%</f>
        <v>200</v>
      </c>
      <c r="AQ163" s="107">
        <v>1000</v>
      </c>
      <c r="AR163" s="114"/>
      <c r="AS163" s="109"/>
      <c r="AT163" s="105"/>
      <c r="AU163" s="105"/>
      <c r="AV163" s="105">
        <f>AU163+AT163+AS163+AR163+AQ163</f>
        <v>1000</v>
      </c>
      <c r="AW163" s="105">
        <f>AV163*20%</f>
        <v>200</v>
      </c>
      <c r="AX163" s="109">
        <v>1000</v>
      </c>
      <c r="AY163" s="109"/>
      <c r="AZ163" s="109"/>
      <c r="BA163" s="115"/>
      <c r="BB163" s="117"/>
      <c r="BC163" s="105">
        <f>BB163+BA163+AZ163+AY163+AX163</f>
        <v>1000</v>
      </c>
      <c r="BD163" s="109">
        <f>BC163*20%</f>
        <v>200</v>
      </c>
      <c r="BE163" s="106">
        <v>1000</v>
      </c>
      <c r="BF163" s="105"/>
      <c r="BG163" s="105"/>
      <c r="BH163" s="105"/>
      <c r="BI163" s="105">
        <v>500</v>
      </c>
      <c r="BJ163" s="117"/>
      <c r="BK163" s="105">
        <f t="shared" si="124"/>
        <v>1500</v>
      </c>
      <c r="BL163" s="105">
        <f t="shared" si="125"/>
        <v>300</v>
      </c>
      <c r="BM163" s="105">
        <v>1000</v>
      </c>
      <c r="BN163" s="105"/>
      <c r="BO163" s="105"/>
      <c r="BP163" s="105"/>
      <c r="BQ163" s="105"/>
      <c r="BR163" s="105">
        <f t="shared" si="126"/>
        <v>1000</v>
      </c>
      <c r="BS163" s="105">
        <f t="shared" si="127"/>
        <v>200</v>
      </c>
      <c r="BT163" s="105">
        <v>450</v>
      </c>
      <c r="BU163" s="105"/>
      <c r="BV163" s="105"/>
      <c r="BW163" s="105"/>
      <c r="BX163" s="111"/>
      <c r="BY163" s="105">
        <f t="shared" si="128"/>
        <v>450</v>
      </c>
      <c r="BZ163" s="105">
        <f t="shared" si="129"/>
        <v>90</v>
      </c>
      <c r="CA163" s="105">
        <v>571.42999999999995</v>
      </c>
      <c r="CB163" s="105"/>
      <c r="CC163" s="105"/>
      <c r="CD163" s="105"/>
      <c r="CE163" s="105">
        <v>978.57</v>
      </c>
      <c r="CF163" s="105">
        <f t="shared" si="130"/>
        <v>1550</v>
      </c>
      <c r="CG163" s="105">
        <f t="shared" si="131"/>
        <v>310</v>
      </c>
      <c r="CH163" s="105">
        <v>952.38</v>
      </c>
      <c r="CI163" s="105"/>
      <c r="CJ163" s="105"/>
      <c r="CK163" s="105">
        <v>1000</v>
      </c>
      <c r="CL163" s="105"/>
      <c r="CM163" s="117"/>
      <c r="CN163" s="105">
        <f t="shared" si="132"/>
        <v>1952.38</v>
      </c>
      <c r="CO163" s="105">
        <f t="shared" si="133"/>
        <v>390.47600000000006</v>
      </c>
      <c r="CP163" s="105">
        <f t="shared" si="134"/>
        <v>10878.58</v>
      </c>
      <c r="CQ163" s="105">
        <f t="shared" si="135"/>
        <v>0</v>
      </c>
      <c r="CR163" s="105">
        <f t="shared" si="136"/>
        <v>2125</v>
      </c>
      <c r="CS163" s="105">
        <f t="shared" si="139"/>
        <v>1073.8</v>
      </c>
      <c r="CT163" s="105">
        <f t="shared" si="140"/>
        <v>14077.380000000001</v>
      </c>
      <c r="CU163" s="125">
        <f t="shared" si="117"/>
        <v>1173.115</v>
      </c>
      <c r="CV163" s="106">
        <f t="shared" si="137"/>
        <v>2815.4760000000001</v>
      </c>
      <c r="CW163" s="105">
        <f t="shared" si="138"/>
        <v>11261.904</v>
      </c>
      <c r="CY163" s="87"/>
    </row>
    <row r="164" spans="1:103" s="88" customFormat="1" ht="18.95" customHeight="1" x14ac:dyDescent="0.25">
      <c r="A164" s="111">
        <v>173</v>
      </c>
      <c r="B164" s="111" t="s">
        <v>285</v>
      </c>
      <c r="C164" s="117" t="s">
        <v>9</v>
      </c>
      <c r="D164" s="110">
        <v>900</v>
      </c>
      <c r="E164" s="110"/>
      <c r="F164" s="110">
        <v>250</v>
      </c>
      <c r="G164" s="110"/>
      <c r="H164" s="105"/>
      <c r="I164" s="110">
        <f>H164+G164+F164+E164+D164</f>
        <v>1150</v>
      </c>
      <c r="J164" s="106">
        <f>I164*20%</f>
        <v>230</v>
      </c>
      <c r="K164" s="110">
        <v>900</v>
      </c>
      <c r="L164" s="110"/>
      <c r="M164" s="110">
        <v>250</v>
      </c>
      <c r="N164" s="110"/>
      <c r="O164" s="110"/>
      <c r="P164" s="106"/>
      <c r="Q164" s="110">
        <f>P164+O164+N164+M164+L164+K164</f>
        <v>1150</v>
      </c>
      <c r="R164" s="110">
        <f>Q164*20%</f>
        <v>230</v>
      </c>
      <c r="S164" s="110">
        <v>900</v>
      </c>
      <c r="T164" s="110"/>
      <c r="U164" s="110">
        <v>250</v>
      </c>
      <c r="V164" s="110">
        <v>125</v>
      </c>
      <c r="W164" s="110"/>
      <c r="X164" s="110"/>
      <c r="Y164" s="110"/>
      <c r="Z164" s="110">
        <f>Y164+X164+W164+V164+U164+T164+S164</f>
        <v>1275</v>
      </c>
      <c r="AA164" s="105">
        <f>Z164*20%</f>
        <v>255</v>
      </c>
      <c r="AB164" s="110">
        <v>900</v>
      </c>
      <c r="AC164" s="110"/>
      <c r="AD164" s="110">
        <v>125</v>
      </c>
      <c r="AE164" s="110">
        <v>500</v>
      </c>
      <c r="AF164" s="110"/>
      <c r="AG164" s="110"/>
      <c r="AH164" s="105">
        <f>AG164+AF164+AE164+AD164+AC164+AB164</f>
        <v>1525</v>
      </c>
      <c r="AI164" s="105">
        <f>AH164*20%</f>
        <v>305</v>
      </c>
      <c r="AJ164" s="105">
        <v>900</v>
      </c>
      <c r="AK164" s="105"/>
      <c r="AL164" s="105">
        <v>250</v>
      </c>
      <c r="AM164" s="105"/>
      <c r="AN164" s="105"/>
      <c r="AO164" s="110">
        <f>AN164+AM164+AL164+AK164+AJ164</f>
        <v>1150</v>
      </c>
      <c r="AP164" s="105">
        <f>AO164*20%</f>
        <v>230</v>
      </c>
      <c r="AQ164" s="107">
        <v>900</v>
      </c>
      <c r="AR164" s="114"/>
      <c r="AS164" s="109">
        <v>250</v>
      </c>
      <c r="AT164" s="105"/>
      <c r="AU164" s="105"/>
      <c r="AV164" s="105">
        <f>AU164+AT164+AS164+AR164+AQ164</f>
        <v>1150</v>
      </c>
      <c r="AW164" s="105">
        <f>AV164*20%</f>
        <v>230</v>
      </c>
      <c r="AX164" s="109">
        <v>900</v>
      </c>
      <c r="AY164" s="109"/>
      <c r="AZ164" s="109"/>
      <c r="BA164" s="115"/>
      <c r="BB164" s="117"/>
      <c r="BC164" s="105">
        <f>BB164+BA164+AZ164+AY164+AX164</f>
        <v>900</v>
      </c>
      <c r="BD164" s="109">
        <f>BC164*20%</f>
        <v>180</v>
      </c>
      <c r="BE164" s="106">
        <v>900</v>
      </c>
      <c r="BF164" s="105"/>
      <c r="BG164" s="105"/>
      <c r="BH164" s="105"/>
      <c r="BI164" s="105">
        <v>500</v>
      </c>
      <c r="BJ164" s="117"/>
      <c r="BK164" s="105">
        <f t="shared" si="124"/>
        <v>1400</v>
      </c>
      <c r="BL164" s="105">
        <f t="shared" si="125"/>
        <v>280</v>
      </c>
      <c r="BM164" s="105">
        <v>900</v>
      </c>
      <c r="BN164" s="105"/>
      <c r="BO164" s="105">
        <v>240</v>
      </c>
      <c r="BP164" s="105"/>
      <c r="BQ164" s="105"/>
      <c r="BR164" s="105">
        <f t="shared" si="126"/>
        <v>1140</v>
      </c>
      <c r="BS164" s="105">
        <f t="shared" si="127"/>
        <v>228</v>
      </c>
      <c r="BT164" s="105">
        <v>900</v>
      </c>
      <c r="BU164" s="105"/>
      <c r="BV164" s="105">
        <v>250</v>
      </c>
      <c r="BW164" s="105"/>
      <c r="BX164" s="111"/>
      <c r="BY164" s="105">
        <f t="shared" si="128"/>
        <v>1150</v>
      </c>
      <c r="BZ164" s="105">
        <f t="shared" si="129"/>
        <v>230</v>
      </c>
      <c r="CA164" s="105">
        <v>900</v>
      </c>
      <c r="CB164" s="105"/>
      <c r="CC164" s="105">
        <v>250</v>
      </c>
      <c r="CD164" s="105"/>
      <c r="CE164" s="105"/>
      <c r="CF164" s="105">
        <f t="shared" si="130"/>
        <v>1150</v>
      </c>
      <c r="CG164" s="105">
        <f t="shared" si="131"/>
        <v>230</v>
      </c>
      <c r="CH164" s="105">
        <v>900</v>
      </c>
      <c r="CI164" s="105"/>
      <c r="CJ164" s="105">
        <v>250</v>
      </c>
      <c r="CK164" s="105">
        <v>900</v>
      </c>
      <c r="CL164" s="105"/>
      <c r="CM164" s="117"/>
      <c r="CN164" s="105">
        <f t="shared" si="132"/>
        <v>2050</v>
      </c>
      <c r="CO164" s="105">
        <f t="shared" si="133"/>
        <v>410</v>
      </c>
      <c r="CP164" s="105">
        <f t="shared" si="134"/>
        <v>10800</v>
      </c>
      <c r="CQ164" s="105">
        <f t="shared" si="135"/>
        <v>2365</v>
      </c>
      <c r="CR164" s="105">
        <f t="shared" si="136"/>
        <v>2025</v>
      </c>
      <c r="CS164" s="105">
        <f t="shared" si="139"/>
        <v>0</v>
      </c>
      <c r="CT164" s="105">
        <f t="shared" si="140"/>
        <v>15190</v>
      </c>
      <c r="CU164" s="125">
        <f t="shared" si="117"/>
        <v>1265.8333333333333</v>
      </c>
      <c r="CV164" s="106">
        <f t="shared" si="137"/>
        <v>3038</v>
      </c>
      <c r="CW164" s="105">
        <f t="shared" si="138"/>
        <v>12152</v>
      </c>
      <c r="CY164" s="87"/>
    </row>
    <row r="165" spans="1:103" s="88" customFormat="1" ht="18.95" customHeight="1" x14ac:dyDescent="0.25">
      <c r="A165" s="111">
        <v>174</v>
      </c>
      <c r="B165" s="111" t="s">
        <v>284</v>
      </c>
      <c r="C165" s="117" t="s">
        <v>9</v>
      </c>
      <c r="D165" s="110"/>
      <c r="E165" s="110"/>
      <c r="F165" s="110"/>
      <c r="G165" s="110"/>
      <c r="H165" s="105"/>
      <c r="I165" s="110"/>
      <c r="J165" s="106"/>
      <c r="K165" s="110"/>
      <c r="L165" s="110"/>
      <c r="M165" s="110"/>
      <c r="N165" s="110"/>
      <c r="O165" s="110"/>
      <c r="P165" s="106"/>
      <c r="Q165" s="110"/>
      <c r="R165" s="110"/>
      <c r="S165" s="110"/>
      <c r="T165" s="110"/>
      <c r="U165" s="110"/>
      <c r="V165" s="110"/>
      <c r="W165" s="110"/>
      <c r="X165" s="110"/>
      <c r="Y165" s="110"/>
      <c r="Z165" s="110"/>
      <c r="AA165" s="105"/>
      <c r="AB165" s="110"/>
      <c r="AC165" s="110"/>
      <c r="AD165" s="110"/>
      <c r="AE165" s="110"/>
      <c r="AF165" s="110"/>
      <c r="AG165" s="110"/>
      <c r="AH165" s="105"/>
      <c r="AI165" s="105"/>
      <c r="AJ165" s="105"/>
      <c r="AK165" s="105"/>
      <c r="AL165" s="105"/>
      <c r="AM165" s="105"/>
      <c r="AN165" s="105"/>
      <c r="AO165" s="110"/>
      <c r="AP165" s="105"/>
      <c r="AQ165" s="107"/>
      <c r="AR165" s="114"/>
      <c r="AS165" s="109"/>
      <c r="AT165" s="105"/>
      <c r="AU165" s="105"/>
      <c r="AV165" s="105"/>
      <c r="AW165" s="105"/>
      <c r="AX165" s="109"/>
      <c r="AY165" s="109"/>
      <c r="AZ165" s="109"/>
      <c r="BA165" s="115"/>
      <c r="BB165" s="117"/>
      <c r="BC165" s="105"/>
      <c r="BD165" s="109"/>
      <c r="BE165" s="106">
        <v>900</v>
      </c>
      <c r="BF165" s="105"/>
      <c r="BG165" s="105"/>
      <c r="BH165" s="105"/>
      <c r="BI165" s="105">
        <v>500</v>
      </c>
      <c r="BJ165" s="117"/>
      <c r="BK165" s="105">
        <f t="shared" si="124"/>
        <v>1400</v>
      </c>
      <c r="BL165" s="105">
        <f t="shared" si="125"/>
        <v>280</v>
      </c>
      <c r="BM165" s="105">
        <v>900</v>
      </c>
      <c r="BN165" s="105"/>
      <c r="BO165" s="105">
        <v>125</v>
      </c>
      <c r="BP165" s="105"/>
      <c r="BQ165" s="105"/>
      <c r="BR165" s="105">
        <f t="shared" si="126"/>
        <v>1025</v>
      </c>
      <c r="BS165" s="105">
        <f t="shared" si="127"/>
        <v>205</v>
      </c>
      <c r="BT165" s="105">
        <v>900</v>
      </c>
      <c r="BU165" s="105"/>
      <c r="BV165" s="105"/>
      <c r="BW165" s="105"/>
      <c r="BX165" s="111"/>
      <c r="BY165" s="105">
        <f t="shared" si="128"/>
        <v>900</v>
      </c>
      <c r="BZ165" s="105">
        <f t="shared" si="129"/>
        <v>180</v>
      </c>
      <c r="CA165" s="105">
        <v>900</v>
      </c>
      <c r="CB165" s="105"/>
      <c r="CC165" s="105"/>
      <c r="CD165" s="105"/>
      <c r="CE165" s="105"/>
      <c r="CF165" s="105">
        <f t="shared" si="130"/>
        <v>900</v>
      </c>
      <c r="CG165" s="105">
        <f t="shared" si="131"/>
        <v>180</v>
      </c>
      <c r="CH165" s="105">
        <v>900</v>
      </c>
      <c r="CI165" s="105"/>
      <c r="CJ165" s="105">
        <v>125</v>
      </c>
      <c r="CK165" s="105">
        <v>900</v>
      </c>
      <c r="CL165" s="105"/>
      <c r="CM165" s="117"/>
      <c r="CN165" s="105">
        <f t="shared" si="132"/>
        <v>1925</v>
      </c>
      <c r="CO165" s="105">
        <f t="shared" si="133"/>
        <v>385</v>
      </c>
      <c r="CP165" s="105">
        <f t="shared" si="134"/>
        <v>4500</v>
      </c>
      <c r="CQ165" s="105">
        <f t="shared" si="135"/>
        <v>250</v>
      </c>
      <c r="CR165" s="105">
        <f t="shared" si="136"/>
        <v>1400</v>
      </c>
      <c r="CS165" s="105">
        <f t="shared" si="139"/>
        <v>0</v>
      </c>
      <c r="CT165" s="105">
        <f t="shared" si="140"/>
        <v>6150</v>
      </c>
      <c r="CU165" s="125">
        <f t="shared" si="117"/>
        <v>512.5</v>
      </c>
      <c r="CV165" s="106">
        <f t="shared" si="137"/>
        <v>1230</v>
      </c>
      <c r="CW165" s="105">
        <f t="shared" si="138"/>
        <v>4920</v>
      </c>
      <c r="CY165" s="87"/>
    </row>
    <row r="166" spans="1:103" s="88" customFormat="1" ht="18.95" customHeight="1" x14ac:dyDescent="0.25">
      <c r="A166" s="111">
        <v>175</v>
      </c>
      <c r="B166" s="111" t="s">
        <v>283</v>
      </c>
      <c r="C166" s="117" t="s">
        <v>10</v>
      </c>
      <c r="D166" s="110">
        <v>800</v>
      </c>
      <c r="E166" s="110"/>
      <c r="F166" s="110"/>
      <c r="G166" s="110"/>
      <c r="H166" s="105"/>
      <c r="I166" s="110">
        <f>H166+G166+F166+E166+D166</f>
        <v>800</v>
      </c>
      <c r="J166" s="106">
        <f>I166*20%</f>
        <v>160</v>
      </c>
      <c r="K166" s="110">
        <v>800</v>
      </c>
      <c r="L166" s="110"/>
      <c r="M166" s="110"/>
      <c r="N166" s="110"/>
      <c r="O166" s="110"/>
      <c r="P166" s="106"/>
      <c r="Q166" s="110">
        <f>P166+O166+N166+M166+L166+K166</f>
        <v>800</v>
      </c>
      <c r="R166" s="110">
        <f>Q166*20%</f>
        <v>160</v>
      </c>
      <c r="S166" s="110">
        <v>800</v>
      </c>
      <c r="T166" s="110"/>
      <c r="U166" s="110"/>
      <c r="V166" s="110">
        <v>125</v>
      </c>
      <c r="W166" s="110"/>
      <c r="X166" s="110"/>
      <c r="Y166" s="110"/>
      <c r="Z166" s="110">
        <f>Y166+X166+W166+V166+U166+T166+S166</f>
        <v>925</v>
      </c>
      <c r="AA166" s="105">
        <f>Z166*20%</f>
        <v>185</v>
      </c>
      <c r="AB166" s="110">
        <v>400</v>
      </c>
      <c r="AC166" s="110"/>
      <c r="AD166" s="110"/>
      <c r="AE166" s="110">
        <v>500</v>
      </c>
      <c r="AF166" s="110"/>
      <c r="AG166" s="110">
        <v>400</v>
      </c>
      <c r="AH166" s="105">
        <f>AG166+AF166+AE166+AD166+AC166+AB166</f>
        <v>1300</v>
      </c>
      <c r="AI166" s="105">
        <f>AH166*20%</f>
        <v>260</v>
      </c>
      <c r="AJ166" s="105">
        <v>800</v>
      </c>
      <c r="AK166" s="105"/>
      <c r="AL166" s="105"/>
      <c r="AM166" s="105"/>
      <c r="AN166" s="105"/>
      <c r="AO166" s="110">
        <f>AN166+AM166+AL166+AK166+AJ166</f>
        <v>800</v>
      </c>
      <c r="AP166" s="105">
        <f>AO166*20%</f>
        <v>160</v>
      </c>
      <c r="AQ166" s="107">
        <v>602.03</v>
      </c>
      <c r="AR166" s="114"/>
      <c r="AS166" s="109"/>
      <c r="AT166" s="105"/>
      <c r="AU166" s="105">
        <v>197.97</v>
      </c>
      <c r="AV166" s="105">
        <f t="shared" ref="AV166:AV208" si="141">AU166+AT166+AS166+AR166+AQ166</f>
        <v>800</v>
      </c>
      <c r="AW166" s="105">
        <f t="shared" ref="AW166:AW208" si="142">AV166*20%</f>
        <v>160</v>
      </c>
      <c r="AX166" s="109">
        <v>800</v>
      </c>
      <c r="AY166" s="109"/>
      <c r="AZ166" s="109">
        <v>125</v>
      </c>
      <c r="BA166" s="115"/>
      <c r="BB166" s="117"/>
      <c r="BC166" s="105">
        <f t="shared" ref="BC166:BC208" si="143">BB166+BA166+AZ166+AY166+AX166</f>
        <v>925</v>
      </c>
      <c r="BD166" s="109">
        <f t="shared" ref="BD166:BD208" si="144">BC166*20%</f>
        <v>185</v>
      </c>
      <c r="BE166" s="106">
        <v>800</v>
      </c>
      <c r="BF166" s="105"/>
      <c r="BG166" s="105"/>
      <c r="BH166" s="105"/>
      <c r="BI166" s="105">
        <v>500</v>
      </c>
      <c r="BJ166" s="117"/>
      <c r="BK166" s="105">
        <f t="shared" si="124"/>
        <v>1300</v>
      </c>
      <c r="BL166" s="105">
        <f t="shared" si="125"/>
        <v>260</v>
      </c>
      <c r="BM166" s="105">
        <v>509.09</v>
      </c>
      <c r="BN166" s="105"/>
      <c r="BO166" s="105"/>
      <c r="BP166" s="105"/>
      <c r="BQ166" s="105"/>
      <c r="BR166" s="105">
        <f t="shared" si="126"/>
        <v>509.09</v>
      </c>
      <c r="BS166" s="105">
        <f t="shared" si="127"/>
        <v>101.818</v>
      </c>
      <c r="BT166" s="105">
        <v>800</v>
      </c>
      <c r="BU166" s="105"/>
      <c r="BV166" s="105"/>
      <c r="BW166" s="105"/>
      <c r="BX166" s="111">
        <v>290.89999999999998</v>
      </c>
      <c r="BY166" s="105">
        <f t="shared" si="128"/>
        <v>1090.9000000000001</v>
      </c>
      <c r="BZ166" s="105">
        <f t="shared" si="129"/>
        <v>218.18000000000004</v>
      </c>
      <c r="CA166" s="105">
        <v>342.86</v>
      </c>
      <c r="CB166" s="105"/>
      <c r="CC166" s="105"/>
      <c r="CD166" s="105"/>
      <c r="CE166" s="105"/>
      <c r="CF166" s="105">
        <f t="shared" si="130"/>
        <v>342.86</v>
      </c>
      <c r="CG166" s="105">
        <f t="shared" si="131"/>
        <v>68.572000000000003</v>
      </c>
      <c r="CH166" s="105">
        <v>876.19</v>
      </c>
      <c r="CI166" s="105"/>
      <c r="CJ166" s="105">
        <v>125</v>
      </c>
      <c r="CK166" s="105">
        <v>800</v>
      </c>
      <c r="CL166" s="105"/>
      <c r="CM166" s="117">
        <v>380.95</v>
      </c>
      <c r="CN166" s="105">
        <f t="shared" si="132"/>
        <v>2182.1400000000003</v>
      </c>
      <c r="CO166" s="105">
        <f t="shared" si="133"/>
        <v>436.42800000000011</v>
      </c>
      <c r="CP166" s="105">
        <f t="shared" si="134"/>
        <v>8330.17</v>
      </c>
      <c r="CQ166" s="105">
        <f t="shared" si="135"/>
        <v>250</v>
      </c>
      <c r="CR166" s="105">
        <f t="shared" si="136"/>
        <v>1925</v>
      </c>
      <c r="CS166" s="105">
        <f t="shared" si="139"/>
        <v>1269.82</v>
      </c>
      <c r="CT166" s="105">
        <f t="shared" si="140"/>
        <v>11774.990000000002</v>
      </c>
      <c r="CU166" s="125">
        <f t="shared" si="117"/>
        <v>981.24916666666684</v>
      </c>
      <c r="CV166" s="106">
        <f t="shared" si="137"/>
        <v>2354.998</v>
      </c>
      <c r="CW166" s="105">
        <f t="shared" si="138"/>
        <v>9419.992000000002</v>
      </c>
      <c r="CY166" s="87"/>
    </row>
    <row r="167" spans="1:103" s="88" customFormat="1" ht="18.75" customHeight="1" x14ac:dyDescent="0.25">
      <c r="A167" s="111">
        <v>176</v>
      </c>
      <c r="B167" s="111" t="s">
        <v>282</v>
      </c>
      <c r="C167" s="117" t="s">
        <v>10</v>
      </c>
      <c r="D167" s="110">
        <v>800</v>
      </c>
      <c r="E167" s="110"/>
      <c r="F167" s="110"/>
      <c r="G167" s="110"/>
      <c r="H167" s="105"/>
      <c r="I167" s="110">
        <f>H167+G167+F167+E167+D167</f>
        <v>800</v>
      </c>
      <c r="J167" s="106">
        <f>I167*20%</f>
        <v>160</v>
      </c>
      <c r="K167" s="110">
        <v>800</v>
      </c>
      <c r="L167" s="110"/>
      <c r="M167" s="110"/>
      <c r="N167" s="110"/>
      <c r="O167" s="110"/>
      <c r="P167" s="106"/>
      <c r="Q167" s="110">
        <f>P167+O167+N167+M167+L167+K167</f>
        <v>800</v>
      </c>
      <c r="R167" s="110">
        <f>Q167*20%</f>
        <v>160</v>
      </c>
      <c r="S167" s="110">
        <v>800</v>
      </c>
      <c r="T167" s="110"/>
      <c r="U167" s="110">
        <v>125</v>
      </c>
      <c r="V167" s="110">
        <v>125</v>
      </c>
      <c r="W167" s="110"/>
      <c r="X167" s="110"/>
      <c r="Y167" s="110"/>
      <c r="Z167" s="110">
        <f>Y167+X167+W167+V167+U167+T167+S167</f>
        <v>1050</v>
      </c>
      <c r="AA167" s="105">
        <f>Z167*20%</f>
        <v>210</v>
      </c>
      <c r="AB167" s="110">
        <v>800</v>
      </c>
      <c r="AC167" s="110"/>
      <c r="AD167" s="110">
        <v>125</v>
      </c>
      <c r="AE167" s="110">
        <v>500</v>
      </c>
      <c r="AF167" s="110"/>
      <c r="AG167" s="110"/>
      <c r="AH167" s="105">
        <f>AG167+AF167+AE167+AD167+AC167+AB167</f>
        <v>1425</v>
      </c>
      <c r="AI167" s="105">
        <f>AH167*20%</f>
        <v>285</v>
      </c>
      <c r="AJ167" s="105">
        <v>622.22</v>
      </c>
      <c r="AK167" s="105"/>
      <c r="AL167" s="105"/>
      <c r="AM167" s="105"/>
      <c r="AN167" s="105">
        <v>177.77</v>
      </c>
      <c r="AO167" s="110">
        <f>AN167+AM167+AL167+AK167+AJ167</f>
        <v>799.99</v>
      </c>
      <c r="AP167" s="105">
        <f>AO167*20%</f>
        <v>159.99800000000002</v>
      </c>
      <c r="AQ167" s="107">
        <v>581.82000000000005</v>
      </c>
      <c r="AR167" s="114"/>
      <c r="AS167" s="109"/>
      <c r="AT167" s="105"/>
      <c r="AU167" s="105"/>
      <c r="AV167" s="105">
        <f t="shared" si="141"/>
        <v>581.82000000000005</v>
      </c>
      <c r="AW167" s="105">
        <f t="shared" si="142"/>
        <v>116.36400000000002</v>
      </c>
      <c r="AX167" s="109">
        <v>723.81</v>
      </c>
      <c r="AY167" s="109"/>
      <c r="AZ167" s="109"/>
      <c r="BA167" s="115"/>
      <c r="BB167" s="117">
        <f>38.09+256.27</f>
        <v>294.36</v>
      </c>
      <c r="BC167" s="105">
        <f t="shared" si="143"/>
        <v>1018.17</v>
      </c>
      <c r="BD167" s="109">
        <f t="shared" si="144"/>
        <v>203.63400000000001</v>
      </c>
      <c r="BE167" s="106">
        <v>695.65</v>
      </c>
      <c r="BF167" s="105"/>
      <c r="BG167" s="105"/>
      <c r="BH167" s="105"/>
      <c r="BI167" s="105">
        <v>500</v>
      </c>
      <c r="BJ167" s="117"/>
      <c r="BK167" s="105">
        <f t="shared" si="124"/>
        <v>1195.6500000000001</v>
      </c>
      <c r="BL167" s="105">
        <f t="shared" si="125"/>
        <v>239.13000000000002</v>
      </c>
      <c r="BM167" s="105">
        <v>254.55</v>
      </c>
      <c r="BN167" s="105"/>
      <c r="BO167" s="105"/>
      <c r="BP167" s="105"/>
      <c r="BQ167" s="105"/>
      <c r="BR167" s="105">
        <f t="shared" si="126"/>
        <v>254.55</v>
      </c>
      <c r="BS167" s="105">
        <f t="shared" si="127"/>
        <v>50.910000000000004</v>
      </c>
      <c r="BT167" s="105">
        <v>600</v>
      </c>
      <c r="BU167" s="105"/>
      <c r="BV167" s="105"/>
      <c r="BW167" s="105"/>
      <c r="BX167" s="111"/>
      <c r="BY167" s="105">
        <f t="shared" si="128"/>
        <v>600</v>
      </c>
      <c r="BZ167" s="105">
        <f t="shared" si="129"/>
        <v>120</v>
      </c>
      <c r="CA167" s="105">
        <v>800</v>
      </c>
      <c r="CB167" s="105"/>
      <c r="CC167" s="105"/>
      <c r="CD167" s="105"/>
      <c r="CE167" s="105"/>
      <c r="CF167" s="105">
        <f t="shared" si="130"/>
        <v>800</v>
      </c>
      <c r="CG167" s="105">
        <f t="shared" si="131"/>
        <v>160</v>
      </c>
      <c r="CH167" s="105">
        <v>800</v>
      </c>
      <c r="CI167" s="105"/>
      <c r="CJ167" s="105">
        <v>125</v>
      </c>
      <c r="CK167" s="105">
        <v>800</v>
      </c>
      <c r="CL167" s="105"/>
      <c r="CM167" s="117"/>
      <c r="CN167" s="105">
        <f t="shared" si="132"/>
        <v>1725</v>
      </c>
      <c r="CO167" s="105">
        <f t="shared" si="133"/>
        <v>345</v>
      </c>
      <c r="CP167" s="105">
        <f t="shared" si="134"/>
        <v>8278.0499999999993</v>
      </c>
      <c r="CQ167" s="105">
        <f t="shared" si="135"/>
        <v>375</v>
      </c>
      <c r="CR167" s="105">
        <f t="shared" si="136"/>
        <v>1925</v>
      </c>
      <c r="CS167" s="105">
        <f t="shared" si="139"/>
        <v>472.13</v>
      </c>
      <c r="CT167" s="105">
        <f t="shared" si="140"/>
        <v>11050.18</v>
      </c>
      <c r="CU167" s="125">
        <f t="shared" si="117"/>
        <v>920.84833333333336</v>
      </c>
      <c r="CV167" s="106">
        <f t="shared" si="137"/>
        <v>2210.0360000000001</v>
      </c>
      <c r="CW167" s="105">
        <f t="shared" si="138"/>
        <v>8840.1440000000002</v>
      </c>
      <c r="CY167" s="87"/>
    </row>
    <row r="168" spans="1:103" s="88" customFormat="1" ht="27.75" customHeight="1" x14ac:dyDescent="0.25">
      <c r="A168" s="111">
        <v>177</v>
      </c>
      <c r="B168" s="99" t="s">
        <v>281</v>
      </c>
      <c r="C168" s="122" t="s">
        <v>280</v>
      </c>
      <c r="D168" s="110">
        <v>2150</v>
      </c>
      <c r="E168" s="110"/>
      <c r="F168" s="110">
        <v>2150</v>
      </c>
      <c r="G168" s="110"/>
      <c r="H168" s="105"/>
      <c r="I168" s="110">
        <f>H168+G168+F168+E168+D168</f>
        <v>4300</v>
      </c>
      <c r="J168" s="106">
        <f>I168*20%</f>
        <v>860</v>
      </c>
      <c r="K168" s="110">
        <v>2150</v>
      </c>
      <c r="L168" s="110"/>
      <c r="M168" s="110">
        <v>2150</v>
      </c>
      <c r="N168" s="110"/>
      <c r="O168" s="110"/>
      <c r="P168" s="106"/>
      <c r="Q168" s="110">
        <f>P168+O168+N168+M168+L168+K168</f>
        <v>4300</v>
      </c>
      <c r="R168" s="110">
        <f>Q168*20%</f>
        <v>860</v>
      </c>
      <c r="S168" s="110">
        <v>2150</v>
      </c>
      <c r="T168" s="110"/>
      <c r="U168" s="110">
        <v>2150</v>
      </c>
      <c r="V168" s="110"/>
      <c r="W168" s="110"/>
      <c r="X168" s="110"/>
      <c r="Y168" s="110"/>
      <c r="Z168" s="110">
        <f>Y168+X168+W168+V168+U168+T168+S168</f>
        <v>4300</v>
      </c>
      <c r="AA168" s="105">
        <f>Z168*20%</f>
        <v>860</v>
      </c>
      <c r="AB168" s="110">
        <v>2150</v>
      </c>
      <c r="AC168" s="110"/>
      <c r="AD168" s="110">
        <v>2150</v>
      </c>
      <c r="AE168" s="110">
        <v>500</v>
      </c>
      <c r="AF168" s="110"/>
      <c r="AG168" s="110"/>
      <c r="AH168" s="105">
        <f>AG168+AF168+AE168+AD168+AC168+AB168</f>
        <v>4800</v>
      </c>
      <c r="AI168" s="105">
        <f>AH168*20%</f>
        <v>960</v>
      </c>
      <c r="AJ168" s="105">
        <v>2150</v>
      </c>
      <c r="AK168" s="105"/>
      <c r="AL168" s="105">
        <v>2150</v>
      </c>
      <c r="AM168" s="105"/>
      <c r="AN168" s="105"/>
      <c r="AO168" s="110">
        <f>AN168+AM168+AL168+AK168+AJ168</f>
        <v>4300</v>
      </c>
      <c r="AP168" s="105">
        <f>AO168*20%</f>
        <v>860</v>
      </c>
      <c r="AQ168" s="107">
        <v>2150</v>
      </c>
      <c r="AR168" s="114"/>
      <c r="AS168" s="109">
        <v>2150</v>
      </c>
      <c r="AT168" s="105"/>
      <c r="AU168" s="105"/>
      <c r="AV168" s="105">
        <f t="shared" si="141"/>
        <v>4300</v>
      </c>
      <c r="AW168" s="105">
        <f t="shared" si="142"/>
        <v>860</v>
      </c>
      <c r="AX168" s="109">
        <v>2150</v>
      </c>
      <c r="AY168" s="109"/>
      <c r="AZ168" s="109">
        <v>2150</v>
      </c>
      <c r="BA168" s="115"/>
      <c r="BB168" s="117"/>
      <c r="BC168" s="105">
        <f t="shared" si="143"/>
        <v>4300</v>
      </c>
      <c r="BD168" s="109">
        <f t="shared" si="144"/>
        <v>860</v>
      </c>
      <c r="BE168" s="106">
        <v>2150</v>
      </c>
      <c r="BF168" s="105"/>
      <c r="BG168" s="105">
        <v>2150</v>
      </c>
      <c r="BH168" s="105"/>
      <c r="BI168" s="105">
        <v>500</v>
      </c>
      <c r="BJ168" s="117"/>
      <c r="BK168" s="105">
        <f t="shared" si="124"/>
        <v>4800</v>
      </c>
      <c r="BL168" s="105">
        <f t="shared" si="125"/>
        <v>960</v>
      </c>
      <c r="BM168" s="105">
        <v>2150</v>
      </c>
      <c r="BN168" s="105"/>
      <c r="BO168" s="105">
        <v>2150</v>
      </c>
      <c r="BP168" s="105"/>
      <c r="BQ168" s="105"/>
      <c r="BR168" s="105">
        <f t="shared" si="126"/>
        <v>4300</v>
      </c>
      <c r="BS168" s="105">
        <f t="shared" si="127"/>
        <v>860</v>
      </c>
      <c r="BT168" s="105">
        <v>2150</v>
      </c>
      <c r="BU168" s="105"/>
      <c r="BV168" s="105">
        <v>2150</v>
      </c>
      <c r="BW168" s="105"/>
      <c r="BX168" s="105"/>
      <c r="BY168" s="105">
        <f t="shared" si="128"/>
        <v>4300</v>
      </c>
      <c r="BZ168" s="105">
        <f t="shared" si="129"/>
        <v>860</v>
      </c>
      <c r="CA168" s="105">
        <v>2150</v>
      </c>
      <c r="CB168" s="105"/>
      <c r="CC168" s="105">
        <v>2150</v>
      </c>
      <c r="CD168" s="105"/>
      <c r="CE168" s="105"/>
      <c r="CF168" s="105">
        <f t="shared" si="130"/>
        <v>4300</v>
      </c>
      <c r="CG168" s="105">
        <f t="shared" si="131"/>
        <v>860</v>
      </c>
      <c r="CH168" s="105">
        <v>2150</v>
      </c>
      <c r="CI168" s="105"/>
      <c r="CJ168" s="105">
        <v>2150</v>
      </c>
      <c r="CK168" s="105">
        <v>2150</v>
      </c>
      <c r="CL168" s="105"/>
      <c r="CM168" s="117"/>
      <c r="CN168" s="105">
        <f t="shared" si="132"/>
        <v>6450</v>
      </c>
      <c r="CO168" s="105">
        <f t="shared" si="133"/>
        <v>1290</v>
      </c>
      <c r="CP168" s="105">
        <f t="shared" si="134"/>
        <v>25800</v>
      </c>
      <c r="CQ168" s="105">
        <f t="shared" si="135"/>
        <v>25800</v>
      </c>
      <c r="CR168" s="105">
        <f t="shared" si="136"/>
        <v>3150</v>
      </c>
      <c r="CS168" s="105">
        <f t="shared" si="139"/>
        <v>0</v>
      </c>
      <c r="CT168" s="105">
        <f t="shared" si="140"/>
        <v>54750</v>
      </c>
      <c r="CU168" s="125">
        <f t="shared" si="117"/>
        <v>4562.5</v>
      </c>
      <c r="CV168" s="106">
        <f t="shared" si="137"/>
        <v>10950</v>
      </c>
      <c r="CW168" s="105">
        <f t="shared" si="138"/>
        <v>43800</v>
      </c>
      <c r="CY168" s="87"/>
    </row>
    <row r="169" spans="1:103" s="88" customFormat="1" ht="21" customHeight="1" x14ac:dyDescent="0.25">
      <c r="A169" s="111">
        <v>178</v>
      </c>
      <c r="B169" s="99" t="s">
        <v>279</v>
      </c>
      <c r="C169" s="99" t="s">
        <v>5</v>
      </c>
      <c r="D169" s="110">
        <v>1850</v>
      </c>
      <c r="E169" s="110"/>
      <c r="F169" s="110">
        <v>1850</v>
      </c>
      <c r="G169" s="110"/>
      <c r="H169" s="105"/>
      <c r="I169" s="110">
        <f>H169+G169+F169+E169+D169</f>
        <v>3700</v>
      </c>
      <c r="J169" s="106">
        <f>I169*20%</f>
        <v>740</v>
      </c>
      <c r="K169" s="110">
        <v>1850</v>
      </c>
      <c r="L169" s="110"/>
      <c r="M169" s="110">
        <v>1850</v>
      </c>
      <c r="N169" s="110"/>
      <c r="O169" s="110"/>
      <c r="P169" s="106"/>
      <c r="Q169" s="110">
        <f>P169+O169+N169+M169+L169+K169</f>
        <v>3700</v>
      </c>
      <c r="R169" s="110">
        <f>Q169*20%</f>
        <v>740</v>
      </c>
      <c r="S169" s="110">
        <v>1850</v>
      </c>
      <c r="T169" s="110"/>
      <c r="U169" s="110">
        <v>1850</v>
      </c>
      <c r="V169" s="110"/>
      <c r="W169" s="110"/>
      <c r="X169" s="110"/>
      <c r="Y169" s="110"/>
      <c r="Z169" s="110">
        <f>Y169+X169+W169+V169+U169+T169+S169</f>
        <v>3700</v>
      </c>
      <c r="AA169" s="105">
        <f>Z169*20%</f>
        <v>740</v>
      </c>
      <c r="AB169" s="110">
        <v>1850</v>
      </c>
      <c r="AC169" s="110"/>
      <c r="AD169" s="110">
        <v>1850</v>
      </c>
      <c r="AE169" s="110">
        <v>500</v>
      </c>
      <c r="AF169" s="110"/>
      <c r="AG169" s="110"/>
      <c r="AH169" s="105">
        <f>AG169+AF169+AE169+AD169+AC169+AB169</f>
        <v>4200</v>
      </c>
      <c r="AI169" s="105">
        <f>AH169*20%</f>
        <v>840</v>
      </c>
      <c r="AJ169" s="105">
        <v>1850</v>
      </c>
      <c r="AK169" s="105"/>
      <c r="AL169" s="105">
        <v>1850</v>
      </c>
      <c r="AM169" s="105"/>
      <c r="AN169" s="105"/>
      <c r="AO169" s="110">
        <f>AN169+AM169+AL169+AK169+AJ169</f>
        <v>3700</v>
      </c>
      <c r="AP169" s="105">
        <f>AO169*20%</f>
        <v>740</v>
      </c>
      <c r="AQ169" s="107">
        <v>1850</v>
      </c>
      <c r="AR169" s="114"/>
      <c r="AS169" s="109">
        <v>1850</v>
      </c>
      <c r="AT169" s="105"/>
      <c r="AU169" s="105"/>
      <c r="AV169" s="105">
        <f t="shared" si="141"/>
        <v>3700</v>
      </c>
      <c r="AW169" s="105">
        <f t="shared" si="142"/>
        <v>740</v>
      </c>
      <c r="AX169" s="109">
        <v>1850</v>
      </c>
      <c r="AY169" s="109"/>
      <c r="AZ169" s="109">
        <v>1850</v>
      </c>
      <c r="BA169" s="115"/>
      <c r="BB169" s="117"/>
      <c r="BC169" s="105">
        <f t="shared" si="143"/>
        <v>3700</v>
      </c>
      <c r="BD169" s="109">
        <f t="shared" si="144"/>
        <v>740</v>
      </c>
      <c r="BE169" s="106">
        <v>1850</v>
      </c>
      <c r="BF169" s="105"/>
      <c r="BG169" s="105">
        <v>1850</v>
      </c>
      <c r="BH169" s="105"/>
      <c r="BI169" s="105">
        <v>500</v>
      </c>
      <c r="BJ169" s="117"/>
      <c r="BK169" s="105">
        <f t="shared" si="124"/>
        <v>4200</v>
      </c>
      <c r="BL169" s="105">
        <f t="shared" si="125"/>
        <v>840</v>
      </c>
      <c r="BM169" s="105">
        <v>1918.18</v>
      </c>
      <c r="BN169" s="105"/>
      <c r="BO169" s="105">
        <v>1850</v>
      </c>
      <c r="BP169" s="105"/>
      <c r="BQ169" s="105"/>
      <c r="BR169" s="105">
        <f t="shared" si="126"/>
        <v>3768.1800000000003</v>
      </c>
      <c r="BS169" s="105">
        <f t="shared" si="127"/>
        <v>753.63600000000008</v>
      </c>
      <c r="BT169" s="105">
        <v>1572.5</v>
      </c>
      <c r="BU169" s="105"/>
      <c r="BV169" s="105">
        <v>1850</v>
      </c>
      <c r="BW169" s="105"/>
      <c r="BX169" s="105"/>
      <c r="BY169" s="105">
        <f t="shared" si="128"/>
        <v>3422.5</v>
      </c>
      <c r="BZ169" s="105">
        <f t="shared" si="129"/>
        <v>684.5</v>
      </c>
      <c r="CA169" s="105">
        <v>1291.19</v>
      </c>
      <c r="CB169" s="105"/>
      <c r="CC169" s="105">
        <v>1850</v>
      </c>
      <c r="CD169" s="105"/>
      <c r="CE169" s="105">
        <v>277.5</v>
      </c>
      <c r="CF169" s="105">
        <f t="shared" si="130"/>
        <v>3418.69</v>
      </c>
      <c r="CG169" s="105">
        <f t="shared" si="131"/>
        <v>683.73800000000006</v>
      </c>
      <c r="CH169" s="105">
        <v>1177.27</v>
      </c>
      <c r="CI169" s="105"/>
      <c r="CJ169" s="105">
        <v>1850</v>
      </c>
      <c r="CK169" s="105">
        <v>1850</v>
      </c>
      <c r="CL169" s="105"/>
      <c r="CM169" s="117">
        <v>1289.3800000000001</v>
      </c>
      <c r="CN169" s="105">
        <f t="shared" si="132"/>
        <v>6166.65</v>
      </c>
      <c r="CO169" s="105">
        <f t="shared" si="133"/>
        <v>1233.33</v>
      </c>
      <c r="CP169" s="105">
        <f t="shared" si="134"/>
        <v>20759.14</v>
      </c>
      <c r="CQ169" s="105">
        <f t="shared" si="135"/>
        <v>22200</v>
      </c>
      <c r="CR169" s="105">
        <f t="shared" si="136"/>
        <v>2850</v>
      </c>
      <c r="CS169" s="105">
        <f t="shared" si="139"/>
        <v>1566.88</v>
      </c>
      <c r="CT169" s="105">
        <f t="shared" si="140"/>
        <v>47376.020000000004</v>
      </c>
      <c r="CU169" s="125">
        <f t="shared" si="117"/>
        <v>3948.001666666667</v>
      </c>
      <c r="CV169" s="106">
        <f t="shared" si="137"/>
        <v>9475.2039999999997</v>
      </c>
      <c r="CW169" s="105">
        <f t="shared" si="138"/>
        <v>37900.816000000006</v>
      </c>
      <c r="CY169" s="87"/>
    </row>
    <row r="170" spans="1:103" s="88" customFormat="1" ht="23.25" customHeight="1" x14ac:dyDescent="0.25">
      <c r="A170" s="111">
        <v>180</v>
      </c>
      <c r="B170" s="111" t="s">
        <v>278</v>
      </c>
      <c r="C170" s="117" t="s">
        <v>8</v>
      </c>
      <c r="D170" s="110"/>
      <c r="E170" s="110"/>
      <c r="F170" s="110"/>
      <c r="G170" s="110"/>
      <c r="H170" s="105"/>
      <c r="I170" s="110"/>
      <c r="J170" s="106"/>
      <c r="K170" s="110"/>
      <c r="L170" s="110"/>
      <c r="M170" s="110"/>
      <c r="N170" s="110"/>
      <c r="O170" s="110"/>
      <c r="P170" s="106"/>
      <c r="Q170" s="110"/>
      <c r="R170" s="110"/>
      <c r="S170" s="110"/>
      <c r="T170" s="110"/>
      <c r="U170" s="110"/>
      <c r="V170" s="110"/>
      <c r="W170" s="110"/>
      <c r="X170" s="110"/>
      <c r="Y170" s="110"/>
      <c r="Z170" s="110"/>
      <c r="AA170" s="105"/>
      <c r="AB170" s="110"/>
      <c r="AC170" s="110"/>
      <c r="AD170" s="110"/>
      <c r="AE170" s="110"/>
      <c r="AF170" s="110"/>
      <c r="AG170" s="110"/>
      <c r="AH170" s="105"/>
      <c r="AI170" s="105"/>
      <c r="AJ170" s="105"/>
      <c r="AK170" s="105"/>
      <c r="AL170" s="105"/>
      <c r="AM170" s="105"/>
      <c r="AN170" s="105"/>
      <c r="AO170" s="110"/>
      <c r="AP170" s="105"/>
      <c r="AQ170" s="107">
        <v>1000</v>
      </c>
      <c r="AR170" s="114"/>
      <c r="AS170" s="109"/>
      <c r="AT170" s="105"/>
      <c r="AU170" s="105"/>
      <c r="AV170" s="105">
        <f t="shared" si="141"/>
        <v>1000</v>
      </c>
      <c r="AW170" s="105">
        <f t="shared" si="142"/>
        <v>200</v>
      </c>
      <c r="AX170" s="109">
        <v>1000</v>
      </c>
      <c r="AY170" s="109"/>
      <c r="AZ170" s="109"/>
      <c r="BA170" s="115"/>
      <c r="BB170" s="117"/>
      <c r="BC170" s="105">
        <f t="shared" si="143"/>
        <v>1000</v>
      </c>
      <c r="BD170" s="109">
        <f t="shared" si="144"/>
        <v>200</v>
      </c>
      <c r="BE170" s="106">
        <v>1000</v>
      </c>
      <c r="BF170" s="105"/>
      <c r="BG170" s="105"/>
      <c r="BH170" s="105"/>
      <c r="BI170" s="105">
        <v>500</v>
      </c>
      <c r="BJ170" s="117"/>
      <c r="BK170" s="105">
        <f t="shared" si="124"/>
        <v>1500</v>
      </c>
      <c r="BL170" s="105">
        <f t="shared" si="125"/>
        <v>300</v>
      </c>
      <c r="BM170" s="105">
        <v>1000</v>
      </c>
      <c r="BN170" s="105"/>
      <c r="BO170" s="105"/>
      <c r="BP170" s="105"/>
      <c r="BQ170" s="105"/>
      <c r="BR170" s="105">
        <f t="shared" si="126"/>
        <v>1000</v>
      </c>
      <c r="BS170" s="105">
        <f t="shared" si="127"/>
        <v>200</v>
      </c>
      <c r="BT170" s="105">
        <v>1000</v>
      </c>
      <c r="BU170" s="105"/>
      <c r="BV170" s="105"/>
      <c r="BW170" s="105"/>
      <c r="BX170" s="105"/>
      <c r="BY170" s="105">
        <f t="shared" si="128"/>
        <v>1000</v>
      </c>
      <c r="BZ170" s="105">
        <f t="shared" si="129"/>
        <v>200</v>
      </c>
      <c r="CA170" s="105">
        <v>1000</v>
      </c>
      <c r="CB170" s="105"/>
      <c r="CC170" s="105"/>
      <c r="CD170" s="105"/>
      <c r="CE170" s="105"/>
      <c r="CF170" s="105">
        <f t="shared" si="130"/>
        <v>1000</v>
      </c>
      <c r="CG170" s="105">
        <f t="shared" si="131"/>
        <v>200</v>
      </c>
      <c r="CH170" s="105">
        <v>1000</v>
      </c>
      <c r="CI170" s="105"/>
      <c r="CJ170" s="105"/>
      <c r="CK170" s="105">
        <v>1000</v>
      </c>
      <c r="CL170" s="105"/>
      <c r="CM170" s="117"/>
      <c r="CN170" s="105">
        <f t="shared" si="132"/>
        <v>2000</v>
      </c>
      <c r="CO170" s="105">
        <f t="shared" si="133"/>
        <v>400</v>
      </c>
      <c r="CP170" s="105">
        <f t="shared" si="134"/>
        <v>7000</v>
      </c>
      <c r="CQ170" s="105">
        <f t="shared" si="135"/>
        <v>0</v>
      </c>
      <c r="CR170" s="105">
        <f t="shared" si="136"/>
        <v>1500</v>
      </c>
      <c r="CS170" s="105">
        <f t="shared" si="139"/>
        <v>0</v>
      </c>
      <c r="CT170" s="105">
        <f t="shared" si="140"/>
        <v>8500</v>
      </c>
      <c r="CU170" s="125">
        <f>CT170/7</f>
        <v>1214.2857142857142</v>
      </c>
      <c r="CV170" s="106">
        <f t="shared" si="137"/>
        <v>1700</v>
      </c>
      <c r="CW170" s="105">
        <f t="shared" si="138"/>
        <v>6800</v>
      </c>
      <c r="CY170" s="87"/>
    </row>
    <row r="171" spans="1:103" s="88" customFormat="1" ht="27" customHeight="1" x14ac:dyDescent="0.25">
      <c r="A171" s="111">
        <v>181</v>
      </c>
      <c r="B171" s="99" t="s">
        <v>277</v>
      </c>
      <c r="C171" s="124" t="s">
        <v>276</v>
      </c>
      <c r="D171" s="110">
        <v>1000</v>
      </c>
      <c r="E171" s="110"/>
      <c r="F171" s="110">
        <v>500</v>
      </c>
      <c r="G171" s="110"/>
      <c r="H171" s="105"/>
      <c r="I171" s="110">
        <f t="shared" ref="I171:I189" si="145">H171+G171+F171+E171+D171</f>
        <v>1500</v>
      </c>
      <c r="J171" s="106">
        <f t="shared" ref="J171:J189" si="146">I171*20%</f>
        <v>300</v>
      </c>
      <c r="K171" s="110">
        <v>1000</v>
      </c>
      <c r="L171" s="110"/>
      <c r="M171" s="110">
        <v>800</v>
      </c>
      <c r="N171" s="110"/>
      <c r="O171" s="110"/>
      <c r="P171" s="106"/>
      <c r="Q171" s="110">
        <f t="shared" ref="Q171:Q189" si="147">P171+O171+N171+M171+L171+K171</f>
        <v>1800</v>
      </c>
      <c r="R171" s="110">
        <f t="shared" ref="R171:R189" si="148">Q171*20%</f>
        <v>360</v>
      </c>
      <c r="S171" s="110">
        <v>1000</v>
      </c>
      <c r="T171" s="110"/>
      <c r="U171" s="110">
        <v>500</v>
      </c>
      <c r="V171" s="110"/>
      <c r="W171" s="110"/>
      <c r="X171" s="110"/>
      <c r="Y171" s="110"/>
      <c r="Z171" s="110">
        <f t="shared" ref="Z171:Z189" si="149">Y171+X171+W171+V171+U171+T171+S171</f>
        <v>1500</v>
      </c>
      <c r="AA171" s="105">
        <f t="shared" ref="AA171:AA189" si="150">Z171*20%</f>
        <v>300</v>
      </c>
      <c r="AB171" s="110">
        <v>1000</v>
      </c>
      <c r="AC171" s="110"/>
      <c r="AD171" s="110">
        <v>500</v>
      </c>
      <c r="AE171" s="110">
        <v>500</v>
      </c>
      <c r="AF171" s="110"/>
      <c r="AG171" s="110"/>
      <c r="AH171" s="105">
        <f t="shared" ref="AH171:AH189" si="151">AG171+AF171+AE171+AD171+AC171+AB171</f>
        <v>2000</v>
      </c>
      <c r="AI171" s="105">
        <f t="shared" ref="AI171:AI189" si="152">AH171*20%</f>
        <v>400</v>
      </c>
      <c r="AJ171" s="105">
        <v>1000</v>
      </c>
      <c r="AK171" s="105"/>
      <c r="AL171" s="105">
        <v>500</v>
      </c>
      <c r="AM171" s="105"/>
      <c r="AN171" s="105"/>
      <c r="AO171" s="110">
        <f t="shared" ref="AO171:AO189" si="153">AN171+AM171+AL171+AK171+AJ171</f>
        <v>1500</v>
      </c>
      <c r="AP171" s="105">
        <f t="shared" ref="AP171:AP189" si="154">AO171*20%</f>
        <v>300</v>
      </c>
      <c r="AQ171" s="107">
        <v>1000</v>
      </c>
      <c r="AR171" s="114"/>
      <c r="AS171" s="109">
        <v>500</v>
      </c>
      <c r="AT171" s="105"/>
      <c r="AU171" s="105"/>
      <c r="AV171" s="105">
        <f t="shared" si="141"/>
        <v>1500</v>
      </c>
      <c r="AW171" s="105">
        <f t="shared" si="142"/>
        <v>300</v>
      </c>
      <c r="AX171" s="109">
        <v>1571.43</v>
      </c>
      <c r="AY171" s="109"/>
      <c r="AZ171" s="109">
        <v>500</v>
      </c>
      <c r="BA171" s="115"/>
      <c r="BB171" s="117"/>
      <c r="BC171" s="105">
        <f t="shared" si="143"/>
        <v>2071.4300000000003</v>
      </c>
      <c r="BD171" s="109">
        <f t="shared" si="144"/>
        <v>414.28600000000006</v>
      </c>
      <c r="BE171" s="106">
        <v>1600</v>
      </c>
      <c r="BF171" s="105"/>
      <c r="BG171" s="105">
        <v>500</v>
      </c>
      <c r="BH171" s="105"/>
      <c r="BI171" s="105">
        <v>500</v>
      </c>
      <c r="BJ171" s="117"/>
      <c r="BK171" s="105">
        <f t="shared" si="124"/>
        <v>2600</v>
      </c>
      <c r="BL171" s="105">
        <f t="shared" si="125"/>
        <v>520</v>
      </c>
      <c r="BM171" s="105">
        <v>1600</v>
      </c>
      <c r="BN171" s="105"/>
      <c r="BO171" s="105">
        <v>500</v>
      </c>
      <c r="BP171" s="105"/>
      <c r="BQ171" s="105"/>
      <c r="BR171" s="105">
        <f t="shared" si="126"/>
        <v>2100</v>
      </c>
      <c r="BS171" s="105">
        <f t="shared" si="127"/>
        <v>420</v>
      </c>
      <c r="BT171" s="105">
        <v>1600</v>
      </c>
      <c r="BU171" s="105"/>
      <c r="BV171" s="105">
        <v>500</v>
      </c>
      <c r="BW171" s="105"/>
      <c r="BX171" s="111"/>
      <c r="BY171" s="105">
        <f t="shared" si="128"/>
        <v>2100</v>
      </c>
      <c r="BZ171" s="105">
        <f t="shared" si="129"/>
        <v>420</v>
      </c>
      <c r="CA171" s="105">
        <v>1600</v>
      </c>
      <c r="CB171" s="105"/>
      <c r="CC171" s="105">
        <v>500</v>
      </c>
      <c r="CD171" s="105"/>
      <c r="CE171" s="105"/>
      <c r="CF171" s="105">
        <f t="shared" si="130"/>
        <v>2100</v>
      </c>
      <c r="CG171" s="105">
        <f t="shared" si="131"/>
        <v>420</v>
      </c>
      <c r="CH171" s="105">
        <v>1737.01</v>
      </c>
      <c r="CI171" s="105"/>
      <c r="CJ171" s="105">
        <v>500</v>
      </c>
      <c r="CK171" s="105">
        <v>1000</v>
      </c>
      <c r="CL171" s="105"/>
      <c r="CM171" s="117"/>
      <c r="CN171" s="105">
        <f t="shared" si="132"/>
        <v>3237.01</v>
      </c>
      <c r="CO171" s="105">
        <f t="shared" si="133"/>
        <v>647.40200000000004</v>
      </c>
      <c r="CP171" s="105">
        <f t="shared" si="134"/>
        <v>15708.44</v>
      </c>
      <c r="CQ171" s="105">
        <f t="shared" si="135"/>
        <v>6300</v>
      </c>
      <c r="CR171" s="105">
        <f t="shared" si="136"/>
        <v>2000</v>
      </c>
      <c r="CS171" s="105">
        <f t="shared" si="139"/>
        <v>0</v>
      </c>
      <c r="CT171" s="105">
        <f t="shared" si="140"/>
        <v>24008.440000000002</v>
      </c>
      <c r="CU171" s="125">
        <f t="shared" ref="CU171:CU208" si="155">CT171/12</f>
        <v>2000.7033333333336</v>
      </c>
      <c r="CV171" s="106">
        <f t="shared" si="137"/>
        <v>4801.6880000000001</v>
      </c>
      <c r="CW171" s="105">
        <f t="shared" si="138"/>
        <v>19206.752</v>
      </c>
      <c r="CX171" s="123" t="s">
        <v>262</v>
      </c>
      <c r="CY171" s="87"/>
    </row>
    <row r="172" spans="1:103" s="88" customFormat="1" ht="18.75" customHeight="1" x14ac:dyDescent="0.25">
      <c r="A172" s="111">
        <v>182</v>
      </c>
      <c r="B172" s="111" t="s">
        <v>275</v>
      </c>
      <c r="C172" s="117" t="s">
        <v>9</v>
      </c>
      <c r="D172" s="110">
        <v>900</v>
      </c>
      <c r="E172" s="110"/>
      <c r="F172" s="110">
        <v>400</v>
      </c>
      <c r="G172" s="110"/>
      <c r="H172" s="105"/>
      <c r="I172" s="110">
        <f t="shared" si="145"/>
        <v>1300</v>
      </c>
      <c r="J172" s="106">
        <f t="shared" si="146"/>
        <v>260</v>
      </c>
      <c r="K172" s="110">
        <v>900</v>
      </c>
      <c r="L172" s="110"/>
      <c r="M172" s="110"/>
      <c r="N172" s="110"/>
      <c r="O172" s="110"/>
      <c r="P172" s="106"/>
      <c r="Q172" s="110">
        <f t="shared" si="147"/>
        <v>900</v>
      </c>
      <c r="R172" s="110">
        <f t="shared" si="148"/>
        <v>180</v>
      </c>
      <c r="S172" s="110">
        <v>900</v>
      </c>
      <c r="T172" s="110"/>
      <c r="U172" s="110"/>
      <c r="V172" s="110"/>
      <c r="W172" s="110"/>
      <c r="X172" s="110"/>
      <c r="Y172" s="110"/>
      <c r="Z172" s="110">
        <f t="shared" si="149"/>
        <v>900</v>
      </c>
      <c r="AA172" s="105">
        <f t="shared" si="150"/>
        <v>180</v>
      </c>
      <c r="AB172" s="110">
        <v>900</v>
      </c>
      <c r="AC172" s="110"/>
      <c r="AD172" s="110"/>
      <c r="AE172" s="110">
        <v>500</v>
      </c>
      <c r="AF172" s="110"/>
      <c r="AG172" s="110"/>
      <c r="AH172" s="105">
        <f t="shared" si="151"/>
        <v>1400</v>
      </c>
      <c r="AI172" s="105">
        <f t="shared" si="152"/>
        <v>280</v>
      </c>
      <c r="AJ172" s="105">
        <v>900</v>
      </c>
      <c r="AK172" s="105"/>
      <c r="AL172" s="105"/>
      <c r="AM172" s="105"/>
      <c r="AN172" s="105"/>
      <c r="AO172" s="110">
        <f t="shared" si="153"/>
        <v>900</v>
      </c>
      <c r="AP172" s="105">
        <f t="shared" si="154"/>
        <v>180</v>
      </c>
      <c r="AQ172" s="107">
        <v>900</v>
      </c>
      <c r="AR172" s="114"/>
      <c r="AS172" s="109"/>
      <c r="AT172" s="105"/>
      <c r="AU172" s="105"/>
      <c r="AV172" s="105">
        <f t="shared" si="141"/>
        <v>900</v>
      </c>
      <c r="AW172" s="105">
        <f t="shared" si="142"/>
        <v>180</v>
      </c>
      <c r="AX172" s="109">
        <v>900</v>
      </c>
      <c r="AY172" s="109"/>
      <c r="AZ172" s="109"/>
      <c r="BA172" s="115"/>
      <c r="BB172" s="117"/>
      <c r="BC172" s="105">
        <f t="shared" si="143"/>
        <v>900</v>
      </c>
      <c r="BD172" s="109">
        <f t="shared" si="144"/>
        <v>180</v>
      </c>
      <c r="BE172" s="106">
        <v>900</v>
      </c>
      <c r="BF172" s="105"/>
      <c r="BG172" s="105"/>
      <c r="BH172" s="105"/>
      <c r="BI172" s="105">
        <v>500</v>
      </c>
      <c r="BJ172" s="117"/>
      <c r="BK172" s="105">
        <f t="shared" si="124"/>
        <v>1400</v>
      </c>
      <c r="BL172" s="105">
        <f t="shared" si="125"/>
        <v>280</v>
      </c>
      <c r="BM172" s="105">
        <v>900</v>
      </c>
      <c r="BN172" s="105"/>
      <c r="BO172" s="105">
        <v>400</v>
      </c>
      <c r="BP172" s="105"/>
      <c r="BQ172" s="105"/>
      <c r="BR172" s="105">
        <f t="shared" si="126"/>
        <v>1300</v>
      </c>
      <c r="BS172" s="105">
        <f t="shared" si="127"/>
        <v>260</v>
      </c>
      <c r="BT172" s="105">
        <v>900</v>
      </c>
      <c r="BU172" s="105"/>
      <c r="BV172" s="105"/>
      <c r="BW172" s="105"/>
      <c r="BX172" s="111"/>
      <c r="BY172" s="105">
        <f t="shared" si="128"/>
        <v>900</v>
      </c>
      <c r="BZ172" s="105">
        <f t="shared" si="129"/>
        <v>180</v>
      </c>
      <c r="CA172" s="105">
        <v>900</v>
      </c>
      <c r="CB172" s="105"/>
      <c r="CC172" s="105">
        <v>400</v>
      </c>
      <c r="CD172" s="105"/>
      <c r="CE172" s="105"/>
      <c r="CF172" s="105">
        <f t="shared" si="130"/>
        <v>1300</v>
      </c>
      <c r="CG172" s="105">
        <f t="shared" si="131"/>
        <v>260</v>
      </c>
      <c r="CH172" s="105">
        <v>900</v>
      </c>
      <c r="CI172" s="105"/>
      <c r="CJ172" s="105"/>
      <c r="CK172" s="105">
        <v>900</v>
      </c>
      <c r="CL172" s="105"/>
      <c r="CM172" s="117"/>
      <c r="CN172" s="105">
        <f t="shared" si="132"/>
        <v>1800</v>
      </c>
      <c r="CO172" s="105">
        <f t="shared" si="133"/>
        <v>360</v>
      </c>
      <c r="CP172" s="105">
        <f t="shared" si="134"/>
        <v>10800</v>
      </c>
      <c r="CQ172" s="105">
        <f t="shared" si="135"/>
        <v>1200</v>
      </c>
      <c r="CR172" s="105">
        <f t="shared" si="136"/>
        <v>1900</v>
      </c>
      <c r="CS172" s="105">
        <f t="shared" si="139"/>
        <v>0</v>
      </c>
      <c r="CT172" s="105">
        <f t="shared" si="140"/>
        <v>13900</v>
      </c>
      <c r="CU172" s="125">
        <f t="shared" si="155"/>
        <v>1158.3333333333333</v>
      </c>
      <c r="CV172" s="106">
        <f t="shared" si="137"/>
        <v>2780</v>
      </c>
      <c r="CW172" s="105">
        <f t="shared" si="138"/>
        <v>11120</v>
      </c>
      <c r="CY172" s="87"/>
    </row>
    <row r="173" spans="1:103" s="88" customFormat="1" ht="22.5" customHeight="1" x14ac:dyDescent="0.25">
      <c r="A173" s="111">
        <v>183</v>
      </c>
      <c r="B173" s="111" t="s">
        <v>274</v>
      </c>
      <c r="C173" s="117" t="s">
        <v>9</v>
      </c>
      <c r="D173" s="110">
        <v>900</v>
      </c>
      <c r="E173" s="110"/>
      <c r="F173" s="110">
        <v>500</v>
      </c>
      <c r="G173" s="110"/>
      <c r="H173" s="105"/>
      <c r="I173" s="110">
        <f t="shared" si="145"/>
        <v>1400</v>
      </c>
      <c r="J173" s="106">
        <f t="shared" si="146"/>
        <v>280</v>
      </c>
      <c r="K173" s="110">
        <v>900</v>
      </c>
      <c r="L173" s="110"/>
      <c r="M173" s="110">
        <v>500</v>
      </c>
      <c r="N173" s="110"/>
      <c r="O173" s="110"/>
      <c r="P173" s="106"/>
      <c r="Q173" s="110">
        <f t="shared" si="147"/>
        <v>1400</v>
      </c>
      <c r="R173" s="110">
        <f t="shared" si="148"/>
        <v>280</v>
      </c>
      <c r="S173" s="110">
        <v>900</v>
      </c>
      <c r="T173" s="110"/>
      <c r="U173" s="110">
        <v>400</v>
      </c>
      <c r="V173" s="110">
        <v>125</v>
      </c>
      <c r="W173" s="110"/>
      <c r="X173" s="110"/>
      <c r="Y173" s="110"/>
      <c r="Z173" s="110">
        <f t="shared" si="149"/>
        <v>1425</v>
      </c>
      <c r="AA173" s="105">
        <f t="shared" si="150"/>
        <v>285</v>
      </c>
      <c r="AB173" s="110">
        <v>900</v>
      </c>
      <c r="AC173" s="110"/>
      <c r="AD173" s="110">
        <v>400</v>
      </c>
      <c r="AE173" s="110">
        <v>500</v>
      </c>
      <c r="AF173" s="110"/>
      <c r="AG173" s="110"/>
      <c r="AH173" s="105">
        <f t="shared" si="151"/>
        <v>1800</v>
      </c>
      <c r="AI173" s="105">
        <f t="shared" si="152"/>
        <v>360</v>
      </c>
      <c r="AJ173" s="105">
        <v>900</v>
      </c>
      <c r="AK173" s="105"/>
      <c r="AL173" s="105">
        <v>400</v>
      </c>
      <c r="AM173" s="105"/>
      <c r="AN173" s="105"/>
      <c r="AO173" s="110">
        <f t="shared" si="153"/>
        <v>1300</v>
      </c>
      <c r="AP173" s="105">
        <f t="shared" si="154"/>
        <v>260</v>
      </c>
      <c r="AQ173" s="107">
        <v>531.82000000000005</v>
      </c>
      <c r="AR173" s="114"/>
      <c r="AS173" s="109">
        <v>500</v>
      </c>
      <c r="AT173" s="105"/>
      <c r="AU173" s="105"/>
      <c r="AV173" s="105">
        <f t="shared" si="141"/>
        <v>1031.8200000000002</v>
      </c>
      <c r="AW173" s="105">
        <f t="shared" si="142"/>
        <v>206.36400000000003</v>
      </c>
      <c r="AX173" s="109">
        <v>857.14</v>
      </c>
      <c r="AY173" s="109"/>
      <c r="AZ173" s="109">
        <v>500</v>
      </c>
      <c r="BA173" s="115"/>
      <c r="BB173" s="117">
        <v>411.03</v>
      </c>
      <c r="BC173" s="105">
        <f t="shared" si="143"/>
        <v>1768.17</v>
      </c>
      <c r="BD173" s="109">
        <f t="shared" si="144"/>
        <v>353.63400000000001</v>
      </c>
      <c r="BE173" s="106">
        <v>900</v>
      </c>
      <c r="BF173" s="105"/>
      <c r="BG173" s="105">
        <v>500</v>
      </c>
      <c r="BH173" s="105"/>
      <c r="BI173" s="105">
        <v>500</v>
      </c>
      <c r="BJ173" s="117"/>
      <c r="BK173" s="105">
        <f t="shared" si="124"/>
        <v>1900</v>
      </c>
      <c r="BL173" s="105">
        <f t="shared" si="125"/>
        <v>380</v>
      </c>
      <c r="BM173" s="105">
        <v>900</v>
      </c>
      <c r="BN173" s="105"/>
      <c r="BO173" s="105">
        <v>500</v>
      </c>
      <c r="BP173" s="105"/>
      <c r="BQ173" s="105"/>
      <c r="BR173" s="105">
        <f t="shared" si="126"/>
        <v>1400</v>
      </c>
      <c r="BS173" s="105">
        <f t="shared" si="127"/>
        <v>280</v>
      </c>
      <c r="BT173" s="105">
        <v>900</v>
      </c>
      <c r="BU173" s="105"/>
      <c r="BV173" s="105">
        <v>500</v>
      </c>
      <c r="BW173" s="105"/>
      <c r="BX173" s="111"/>
      <c r="BY173" s="105">
        <f t="shared" si="128"/>
        <v>1400</v>
      </c>
      <c r="BZ173" s="105">
        <f t="shared" si="129"/>
        <v>280</v>
      </c>
      <c r="CA173" s="105">
        <v>900</v>
      </c>
      <c r="CB173" s="105"/>
      <c r="CC173" s="105">
        <v>500</v>
      </c>
      <c r="CD173" s="105"/>
      <c r="CE173" s="105"/>
      <c r="CF173" s="105">
        <f t="shared" si="130"/>
        <v>1400</v>
      </c>
      <c r="CG173" s="105">
        <f t="shared" si="131"/>
        <v>280</v>
      </c>
      <c r="CH173" s="105">
        <v>900</v>
      </c>
      <c r="CI173" s="105"/>
      <c r="CJ173" s="105">
        <v>500</v>
      </c>
      <c r="CK173" s="105">
        <v>900</v>
      </c>
      <c r="CL173" s="105"/>
      <c r="CM173" s="117"/>
      <c r="CN173" s="105">
        <f t="shared" si="132"/>
        <v>2300</v>
      </c>
      <c r="CO173" s="105">
        <f t="shared" si="133"/>
        <v>460</v>
      </c>
      <c r="CP173" s="105">
        <f t="shared" si="134"/>
        <v>10388.959999999999</v>
      </c>
      <c r="CQ173" s="105">
        <f t="shared" si="135"/>
        <v>5700</v>
      </c>
      <c r="CR173" s="105">
        <f t="shared" si="136"/>
        <v>2025</v>
      </c>
      <c r="CS173" s="105">
        <f t="shared" si="139"/>
        <v>411.03</v>
      </c>
      <c r="CT173" s="105">
        <f t="shared" si="140"/>
        <v>18524.989999999998</v>
      </c>
      <c r="CU173" s="125">
        <f t="shared" si="155"/>
        <v>1543.7491666666665</v>
      </c>
      <c r="CV173" s="106">
        <f t="shared" si="137"/>
        <v>3704.998</v>
      </c>
      <c r="CW173" s="105">
        <f t="shared" si="138"/>
        <v>14819.991999999998</v>
      </c>
      <c r="CY173" s="87"/>
    </row>
    <row r="174" spans="1:103" s="88" customFormat="1" ht="22.5" customHeight="1" x14ac:dyDescent="0.25">
      <c r="A174" s="111">
        <v>184</v>
      </c>
      <c r="B174" s="111" t="s">
        <v>273</v>
      </c>
      <c r="C174" s="117" t="s">
        <v>10</v>
      </c>
      <c r="D174" s="110">
        <v>800</v>
      </c>
      <c r="E174" s="110"/>
      <c r="F174" s="110"/>
      <c r="G174" s="110"/>
      <c r="H174" s="105"/>
      <c r="I174" s="110">
        <f t="shared" si="145"/>
        <v>800</v>
      </c>
      <c r="J174" s="106">
        <f t="shared" si="146"/>
        <v>160</v>
      </c>
      <c r="K174" s="110">
        <v>800</v>
      </c>
      <c r="L174" s="110"/>
      <c r="M174" s="110"/>
      <c r="N174" s="110"/>
      <c r="O174" s="110"/>
      <c r="P174" s="106"/>
      <c r="Q174" s="110">
        <f t="shared" si="147"/>
        <v>800</v>
      </c>
      <c r="R174" s="110">
        <f t="shared" si="148"/>
        <v>160</v>
      </c>
      <c r="S174" s="110">
        <v>800</v>
      </c>
      <c r="T174" s="110"/>
      <c r="U174" s="110">
        <v>400</v>
      </c>
      <c r="V174" s="110"/>
      <c r="W174" s="110"/>
      <c r="X174" s="110"/>
      <c r="Y174" s="110"/>
      <c r="Z174" s="110">
        <f t="shared" si="149"/>
        <v>1200</v>
      </c>
      <c r="AA174" s="105">
        <f t="shared" si="150"/>
        <v>240</v>
      </c>
      <c r="AB174" s="110">
        <v>800</v>
      </c>
      <c r="AC174" s="110"/>
      <c r="AD174" s="110"/>
      <c r="AE174" s="110">
        <v>500</v>
      </c>
      <c r="AF174" s="110"/>
      <c r="AG174" s="110"/>
      <c r="AH174" s="105">
        <f t="shared" si="151"/>
        <v>1300</v>
      </c>
      <c r="AI174" s="105">
        <f t="shared" si="152"/>
        <v>260</v>
      </c>
      <c r="AJ174" s="105">
        <v>800</v>
      </c>
      <c r="AK174" s="105"/>
      <c r="AL174" s="105"/>
      <c r="AM174" s="105"/>
      <c r="AN174" s="105"/>
      <c r="AO174" s="110">
        <f t="shared" si="153"/>
        <v>800</v>
      </c>
      <c r="AP174" s="105">
        <f t="shared" si="154"/>
        <v>160</v>
      </c>
      <c r="AQ174" s="107">
        <v>800</v>
      </c>
      <c r="AR174" s="114"/>
      <c r="AS174" s="109"/>
      <c r="AT174" s="105"/>
      <c r="AU174" s="105"/>
      <c r="AV174" s="105">
        <f t="shared" si="141"/>
        <v>800</v>
      </c>
      <c r="AW174" s="105">
        <f t="shared" si="142"/>
        <v>160</v>
      </c>
      <c r="AX174" s="109">
        <v>800</v>
      </c>
      <c r="AY174" s="109"/>
      <c r="AZ174" s="109">
        <v>300</v>
      </c>
      <c r="BA174" s="115"/>
      <c r="BB174" s="117"/>
      <c r="BC174" s="105">
        <f t="shared" si="143"/>
        <v>1100</v>
      </c>
      <c r="BD174" s="109">
        <f t="shared" si="144"/>
        <v>220</v>
      </c>
      <c r="BE174" s="106">
        <v>800</v>
      </c>
      <c r="BF174" s="105"/>
      <c r="BG174" s="105">
        <v>400</v>
      </c>
      <c r="BH174" s="105"/>
      <c r="BI174" s="105">
        <v>500</v>
      </c>
      <c r="BJ174" s="117"/>
      <c r="BK174" s="105">
        <f t="shared" si="124"/>
        <v>1700</v>
      </c>
      <c r="BL174" s="105">
        <f t="shared" si="125"/>
        <v>340</v>
      </c>
      <c r="BM174" s="105">
        <v>800</v>
      </c>
      <c r="BN174" s="105"/>
      <c r="BO174" s="105"/>
      <c r="BP174" s="105"/>
      <c r="BQ174" s="105"/>
      <c r="BR174" s="105">
        <f t="shared" si="126"/>
        <v>800</v>
      </c>
      <c r="BS174" s="105">
        <f t="shared" si="127"/>
        <v>160</v>
      </c>
      <c r="BT174" s="105">
        <v>800</v>
      </c>
      <c r="BU174" s="105"/>
      <c r="BV174" s="105"/>
      <c r="BW174" s="105"/>
      <c r="BX174" s="111"/>
      <c r="BY174" s="105">
        <f t="shared" si="128"/>
        <v>800</v>
      </c>
      <c r="BZ174" s="105">
        <f t="shared" si="129"/>
        <v>160</v>
      </c>
      <c r="CA174" s="105">
        <v>800</v>
      </c>
      <c r="CB174" s="105"/>
      <c r="CC174" s="105">
        <v>400</v>
      </c>
      <c r="CD174" s="105"/>
      <c r="CE174" s="105"/>
      <c r="CF174" s="105">
        <f t="shared" si="130"/>
        <v>1200</v>
      </c>
      <c r="CG174" s="105">
        <f t="shared" si="131"/>
        <v>240</v>
      </c>
      <c r="CH174" s="105">
        <v>800</v>
      </c>
      <c r="CI174" s="105"/>
      <c r="CJ174" s="105">
        <v>300</v>
      </c>
      <c r="CK174" s="105">
        <v>800</v>
      </c>
      <c r="CL174" s="105"/>
      <c r="CM174" s="117"/>
      <c r="CN174" s="105">
        <f t="shared" si="132"/>
        <v>1900</v>
      </c>
      <c r="CO174" s="105">
        <f t="shared" si="133"/>
        <v>380</v>
      </c>
      <c r="CP174" s="105">
        <f t="shared" si="134"/>
        <v>9600</v>
      </c>
      <c r="CQ174" s="105">
        <f t="shared" si="135"/>
        <v>1800</v>
      </c>
      <c r="CR174" s="105">
        <f t="shared" si="136"/>
        <v>1800</v>
      </c>
      <c r="CS174" s="105">
        <f t="shared" si="139"/>
        <v>0</v>
      </c>
      <c r="CT174" s="105">
        <f t="shared" si="140"/>
        <v>13200</v>
      </c>
      <c r="CU174" s="125">
        <f t="shared" si="155"/>
        <v>1100</v>
      </c>
      <c r="CV174" s="106">
        <f t="shared" si="137"/>
        <v>2640</v>
      </c>
      <c r="CW174" s="105">
        <f t="shared" si="138"/>
        <v>10560</v>
      </c>
      <c r="CY174" s="87"/>
    </row>
    <row r="175" spans="1:103" s="88" customFormat="1" ht="18.75" customHeight="1" x14ac:dyDescent="0.25">
      <c r="A175" s="111">
        <v>185</v>
      </c>
      <c r="B175" s="99" t="s">
        <v>272</v>
      </c>
      <c r="C175" s="99" t="s">
        <v>7</v>
      </c>
      <c r="D175" s="110">
        <v>1600</v>
      </c>
      <c r="E175" s="110"/>
      <c r="F175" s="110">
        <v>1500</v>
      </c>
      <c r="G175" s="110"/>
      <c r="H175" s="105"/>
      <c r="I175" s="110">
        <f t="shared" si="145"/>
        <v>3100</v>
      </c>
      <c r="J175" s="106">
        <f t="shared" si="146"/>
        <v>620</v>
      </c>
      <c r="K175" s="110">
        <v>1600</v>
      </c>
      <c r="L175" s="110"/>
      <c r="M175" s="110">
        <v>1500</v>
      </c>
      <c r="N175" s="110"/>
      <c r="O175" s="110"/>
      <c r="P175" s="106"/>
      <c r="Q175" s="110">
        <f t="shared" si="147"/>
        <v>3100</v>
      </c>
      <c r="R175" s="110">
        <f t="shared" si="148"/>
        <v>620</v>
      </c>
      <c r="S175" s="110">
        <v>1600</v>
      </c>
      <c r="T175" s="110"/>
      <c r="U175" s="110">
        <v>1500</v>
      </c>
      <c r="V175" s="110"/>
      <c r="W175" s="110"/>
      <c r="X175" s="110"/>
      <c r="Y175" s="110"/>
      <c r="Z175" s="110">
        <f t="shared" si="149"/>
        <v>3100</v>
      </c>
      <c r="AA175" s="105">
        <f t="shared" si="150"/>
        <v>620</v>
      </c>
      <c r="AB175" s="110">
        <v>1600</v>
      </c>
      <c r="AC175" s="110"/>
      <c r="AD175" s="110">
        <v>1500</v>
      </c>
      <c r="AE175" s="110">
        <v>500</v>
      </c>
      <c r="AF175" s="110"/>
      <c r="AG175" s="110"/>
      <c r="AH175" s="105">
        <f t="shared" si="151"/>
        <v>3600</v>
      </c>
      <c r="AI175" s="105">
        <f t="shared" si="152"/>
        <v>720</v>
      </c>
      <c r="AJ175" s="105">
        <v>1600</v>
      </c>
      <c r="AK175" s="105"/>
      <c r="AL175" s="105">
        <v>1500</v>
      </c>
      <c r="AM175" s="105"/>
      <c r="AN175" s="105"/>
      <c r="AO175" s="110">
        <f t="shared" si="153"/>
        <v>3100</v>
      </c>
      <c r="AP175" s="105">
        <f t="shared" si="154"/>
        <v>620</v>
      </c>
      <c r="AQ175" s="107">
        <v>1600</v>
      </c>
      <c r="AR175" s="114"/>
      <c r="AS175" s="109">
        <v>1500</v>
      </c>
      <c r="AT175" s="105"/>
      <c r="AU175" s="105"/>
      <c r="AV175" s="105">
        <f t="shared" si="141"/>
        <v>3100</v>
      </c>
      <c r="AW175" s="105">
        <f t="shared" si="142"/>
        <v>620</v>
      </c>
      <c r="AX175" s="109">
        <v>1600</v>
      </c>
      <c r="AY175" s="109"/>
      <c r="AZ175" s="109">
        <v>1500</v>
      </c>
      <c r="BA175" s="115"/>
      <c r="BB175" s="117"/>
      <c r="BC175" s="105">
        <f t="shared" si="143"/>
        <v>3100</v>
      </c>
      <c r="BD175" s="109">
        <f t="shared" si="144"/>
        <v>620</v>
      </c>
      <c r="BE175" s="106">
        <v>1600</v>
      </c>
      <c r="BF175" s="105"/>
      <c r="BG175" s="105">
        <v>1500</v>
      </c>
      <c r="BH175" s="105"/>
      <c r="BI175" s="105">
        <v>500</v>
      </c>
      <c r="BJ175" s="117"/>
      <c r="BK175" s="105">
        <f t="shared" si="124"/>
        <v>3600</v>
      </c>
      <c r="BL175" s="105">
        <f t="shared" si="125"/>
        <v>720</v>
      </c>
      <c r="BM175" s="105">
        <v>1600</v>
      </c>
      <c r="BN175" s="105"/>
      <c r="BO175" s="105">
        <v>1500</v>
      </c>
      <c r="BP175" s="105"/>
      <c r="BQ175" s="105"/>
      <c r="BR175" s="105">
        <f t="shared" si="126"/>
        <v>3100</v>
      </c>
      <c r="BS175" s="105">
        <f t="shared" si="127"/>
        <v>620</v>
      </c>
      <c r="BT175" s="105">
        <v>1600</v>
      </c>
      <c r="BU175" s="105"/>
      <c r="BV175" s="105">
        <v>1500</v>
      </c>
      <c r="BW175" s="105"/>
      <c r="BX175" s="111"/>
      <c r="BY175" s="105">
        <f t="shared" si="128"/>
        <v>3100</v>
      </c>
      <c r="BZ175" s="105">
        <f t="shared" si="129"/>
        <v>620</v>
      </c>
      <c r="CA175" s="105">
        <v>1600</v>
      </c>
      <c r="CB175" s="105"/>
      <c r="CC175" s="105">
        <v>1500</v>
      </c>
      <c r="CD175" s="105"/>
      <c r="CE175" s="105"/>
      <c r="CF175" s="105">
        <f t="shared" si="130"/>
        <v>3100</v>
      </c>
      <c r="CG175" s="105">
        <f t="shared" si="131"/>
        <v>620</v>
      </c>
      <c r="CH175" s="105">
        <v>1600</v>
      </c>
      <c r="CI175" s="105"/>
      <c r="CJ175" s="105">
        <v>1500</v>
      </c>
      <c r="CK175" s="105">
        <v>1600</v>
      </c>
      <c r="CL175" s="105"/>
      <c r="CM175" s="117"/>
      <c r="CN175" s="105">
        <f t="shared" si="132"/>
        <v>4700</v>
      </c>
      <c r="CO175" s="105">
        <f t="shared" si="133"/>
        <v>940</v>
      </c>
      <c r="CP175" s="105">
        <f t="shared" si="134"/>
        <v>19200</v>
      </c>
      <c r="CQ175" s="105">
        <f t="shared" si="135"/>
        <v>18000</v>
      </c>
      <c r="CR175" s="105">
        <f t="shared" si="136"/>
        <v>2600</v>
      </c>
      <c r="CS175" s="105">
        <f t="shared" si="139"/>
        <v>0</v>
      </c>
      <c r="CT175" s="105">
        <f t="shared" si="140"/>
        <v>39800</v>
      </c>
      <c r="CU175" s="125">
        <f t="shared" si="155"/>
        <v>3316.6666666666665</v>
      </c>
      <c r="CV175" s="106">
        <f t="shared" si="137"/>
        <v>7960</v>
      </c>
      <c r="CW175" s="105">
        <f t="shared" si="138"/>
        <v>31840</v>
      </c>
      <c r="CY175" s="87"/>
    </row>
    <row r="176" spans="1:103" s="88" customFormat="1" ht="18.75" customHeight="1" x14ac:dyDescent="0.25">
      <c r="A176" s="111">
        <v>186</v>
      </c>
      <c r="B176" s="111" t="s">
        <v>271</v>
      </c>
      <c r="C176" s="117" t="s">
        <v>10</v>
      </c>
      <c r="D176" s="110">
        <v>800</v>
      </c>
      <c r="E176" s="110"/>
      <c r="F176" s="110">
        <v>400</v>
      </c>
      <c r="G176" s="110"/>
      <c r="H176" s="105"/>
      <c r="I176" s="110">
        <f t="shared" si="145"/>
        <v>1200</v>
      </c>
      <c r="J176" s="106">
        <f t="shared" si="146"/>
        <v>240</v>
      </c>
      <c r="K176" s="110">
        <v>800</v>
      </c>
      <c r="L176" s="110"/>
      <c r="M176" s="110"/>
      <c r="N176" s="110"/>
      <c r="O176" s="110"/>
      <c r="P176" s="106"/>
      <c r="Q176" s="110">
        <f t="shared" si="147"/>
        <v>800</v>
      </c>
      <c r="R176" s="110">
        <f t="shared" si="148"/>
        <v>160</v>
      </c>
      <c r="S176" s="110">
        <v>800</v>
      </c>
      <c r="T176" s="110"/>
      <c r="U176" s="110"/>
      <c r="V176" s="110"/>
      <c r="W176" s="110"/>
      <c r="X176" s="110"/>
      <c r="Y176" s="110"/>
      <c r="Z176" s="110">
        <f t="shared" si="149"/>
        <v>800</v>
      </c>
      <c r="AA176" s="105">
        <f t="shared" si="150"/>
        <v>160</v>
      </c>
      <c r="AB176" s="110">
        <v>800</v>
      </c>
      <c r="AC176" s="110"/>
      <c r="AD176" s="110">
        <v>400</v>
      </c>
      <c r="AE176" s="110">
        <v>500</v>
      </c>
      <c r="AF176" s="110"/>
      <c r="AG176" s="110"/>
      <c r="AH176" s="105">
        <f t="shared" si="151"/>
        <v>1700</v>
      </c>
      <c r="AI176" s="105">
        <f t="shared" si="152"/>
        <v>340</v>
      </c>
      <c r="AJ176" s="105">
        <v>800</v>
      </c>
      <c r="AK176" s="105"/>
      <c r="AL176" s="105"/>
      <c r="AM176" s="105"/>
      <c r="AN176" s="105"/>
      <c r="AO176" s="110">
        <f t="shared" si="153"/>
        <v>800</v>
      </c>
      <c r="AP176" s="105">
        <f t="shared" si="154"/>
        <v>160</v>
      </c>
      <c r="AQ176" s="107">
        <v>800</v>
      </c>
      <c r="AR176" s="114"/>
      <c r="AS176" s="109"/>
      <c r="AT176" s="105"/>
      <c r="AU176" s="105"/>
      <c r="AV176" s="105">
        <f t="shared" si="141"/>
        <v>800</v>
      </c>
      <c r="AW176" s="105">
        <f t="shared" si="142"/>
        <v>160</v>
      </c>
      <c r="AX176" s="109">
        <v>800</v>
      </c>
      <c r="AY176" s="109"/>
      <c r="AZ176" s="109">
        <v>300</v>
      </c>
      <c r="BA176" s="115"/>
      <c r="BB176" s="117"/>
      <c r="BC176" s="105">
        <f t="shared" si="143"/>
        <v>1100</v>
      </c>
      <c r="BD176" s="109">
        <f t="shared" si="144"/>
        <v>220</v>
      </c>
      <c r="BE176" s="106">
        <f>208.7+591.3</f>
        <v>800</v>
      </c>
      <c r="BF176" s="105"/>
      <c r="BG176" s="105"/>
      <c r="BH176" s="105"/>
      <c r="BI176" s="105">
        <v>500</v>
      </c>
      <c r="BJ176" s="117"/>
      <c r="BK176" s="105">
        <f t="shared" si="124"/>
        <v>1300</v>
      </c>
      <c r="BL176" s="105">
        <f t="shared" si="125"/>
        <v>260</v>
      </c>
      <c r="BM176" s="105">
        <v>800</v>
      </c>
      <c r="BN176" s="105"/>
      <c r="BO176" s="105">
        <v>400</v>
      </c>
      <c r="BP176" s="105"/>
      <c r="BQ176" s="105"/>
      <c r="BR176" s="105">
        <f t="shared" si="126"/>
        <v>1200</v>
      </c>
      <c r="BS176" s="105">
        <f t="shared" si="127"/>
        <v>240</v>
      </c>
      <c r="BT176" s="105">
        <v>800</v>
      </c>
      <c r="BU176" s="105"/>
      <c r="BV176" s="105">
        <v>400</v>
      </c>
      <c r="BW176" s="105"/>
      <c r="BX176" s="111"/>
      <c r="BY176" s="105">
        <f t="shared" si="128"/>
        <v>1200</v>
      </c>
      <c r="BZ176" s="105">
        <f t="shared" si="129"/>
        <v>240</v>
      </c>
      <c r="CA176" s="105">
        <v>800</v>
      </c>
      <c r="CB176" s="105"/>
      <c r="CC176" s="105"/>
      <c r="CD176" s="105"/>
      <c r="CE176" s="105"/>
      <c r="CF176" s="105">
        <f t="shared" si="130"/>
        <v>800</v>
      </c>
      <c r="CG176" s="105">
        <f t="shared" si="131"/>
        <v>160</v>
      </c>
      <c r="CH176" s="105">
        <v>800</v>
      </c>
      <c r="CI176" s="105"/>
      <c r="CJ176" s="105"/>
      <c r="CK176" s="105">
        <v>800</v>
      </c>
      <c r="CL176" s="105"/>
      <c r="CM176" s="117"/>
      <c r="CN176" s="105">
        <f t="shared" si="132"/>
        <v>1600</v>
      </c>
      <c r="CO176" s="105">
        <f t="shared" si="133"/>
        <v>320</v>
      </c>
      <c r="CP176" s="105">
        <f t="shared" si="134"/>
        <v>9600</v>
      </c>
      <c r="CQ176" s="105">
        <f t="shared" si="135"/>
        <v>1900</v>
      </c>
      <c r="CR176" s="105">
        <f t="shared" si="136"/>
        <v>1800</v>
      </c>
      <c r="CS176" s="105">
        <f t="shared" si="139"/>
        <v>0</v>
      </c>
      <c r="CT176" s="105">
        <f t="shared" si="140"/>
        <v>13300</v>
      </c>
      <c r="CU176" s="125">
        <f t="shared" si="155"/>
        <v>1108.3333333333333</v>
      </c>
      <c r="CV176" s="106">
        <f t="shared" si="137"/>
        <v>2660</v>
      </c>
      <c r="CW176" s="105">
        <f t="shared" si="138"/>
        <v>10640</v>
      </c>
      <c r="CY176" s="87"/>
    </row>
    <row r="177" spans="1:103" s="88" customFormat="1" ht="18.75" customHeight="1" x14ac:dyDescent="0.25">
      <c r="A177" s="111">
        <v>187</v>
      </c>
      <c r="B177" s="111" t="s">
        <v>270</v>
      </c>
      <c r="C177" s="117" t="s">
        <v>9</v>
      </c>
      <c r="D177" s="110">
        <v>900</v>
      </c>
      <c r="E177" s="110"/>
      <c r="F177" s="110"/>
      <c r="G177" s="110"/>
      <c r="H177" s="105"/>
      <c r="I177" s="110">
        <f t="shared" si="145"/>
        <v>900</v>
      </c>
      <c r="J177" s="106">
        <f t="shared" si="146"/>
        <v>180</v>
      </c>
      <c r="K177" s="110">
        <f>685.71+214.29</f>
        <v>900</v>
      </c>
      <c r="L177" s="110"/>
      <c r="M177" s="110"/>
      <c r="N177" s="110"/>
      <c r="O177" s="110"/>
      <c r="P177" s="106"/>
      <c r="Q177" s="110">
        <f t="shared" si="147"/>
        <v>900</v>
      </c>
      <c r="R177" s="110">
        <f t="shared" si="148"/>
        <v>180</v>
      </c>
      <c r="S177" s="110">
        <v>900</v>
      </c>
      <c r="T177" s="110"/>
      <c r="U177" s="110"/>
      <c r="V177" s="110"/>
      <c r="W177" s="110"/>
      <c r="X177" s="110"/>
      <c r="Y177" s="110"/>
      <c r="Z177" s="110">
        <f t="shared" si="149"/>
        <v>900</v>
      </c>
      <c r="AA177" s="105">
        <f t="shared" si="150"/>
        <v>180</v>
      </c>
      <c r="AB177" s="110">
        <v>900</v>
      </c>
      <c r="AC177" s="110"/>
      <c r="AD177" s="110"/>
      <c r="AE177" s="110">
        <v>500</v>
      </c>
      <c r="AF177" s="110"/>
      <c r="AG177" s="110"/>
      <c r="AH177" s="105">
        <f t="shared" si="151"/>
        <v>1400</v>
      </c>
      <c r="AI177" s="105">
        <f t="shared" si="152"/>
        <v>280</v>
      </c>
      <c r="AJ177" s="105">
        <v>900</v>
      </c>
      <c r="AK177" s="105"/>
      <c r="AL177" s="105"/>
      <c r="AM177" s="105"/>
      <c r="AN177" s="105"/>
      <c r="AO177" s="110">
        <f t="shared" si="153"/>
        <v>900</v>
      </c>
      <c r="AP177" s="105">
        <f t="shared" si="154"/>
        <v>180</v>
      </c>
      <c r="AQ177" s="107">
        <v>900</v>
      </c>
      <c r="AR177" s="114"/>
      <c r="AS177" s="109"/>
      <c r="AT177" s="105"/>
      <c r="AU177" s="105"/>
      <c r="AV177" s="105">
        <f t="shared" si="141"/>
        <v>900</v>
      </c>
      <c r="AW177" s="105">
        <f t="shared" si="142"/>
        <v>180</v>
      </c>
      <c r="AX177" s="109">
        <v>900</v>
      </c>
      <c r="AY177" s="109"/>
      <c r="AZ177" s="109"/>
      <c r="BA177" s="115"/>
      <c r="BB177" s="117"/>
      <c r="BC177" s="105">
        <f t="shared" si="143"/>
        <v>900</v>
      </c>
      <c r="BD177" s="109">
        <f t="shared" si="144"/>
        <v>180</v>
      </c>
      <c r="BE177" s="106">
        <f>313.04+586.96</f>
        <v>900</v>
      </c>
      <c r="BF177" s="105"/>
      <c r="BG177" s="105"/>
      <c r="BH177" s="105"/>
      <c r="BI177" s="105">
        <v>500</v>
      </c>
      <c r="BJ177" s="117"/>
      <c r="BK177" s="105">
        <f t="shared" si="124"/>
        <v>1400</v>
      </c>
      <c r="BL177" s="105">
        <f t="shared" si="125"/>
        <v>280</v>
      </c>
      <c r="BM177" s="105">
        <v>900</v>
      </c>
      <c r="BN177" s="105"/>
      <c r="BO177" s="105"/>
      <c r="BP177" s="105"/>
      <c r="BQ177" s="105"/>
      <c r="BR177" s="105">
        <f t="shared" si="126"/>
        <v>900</v>
      </c>
      <c r="BS177" s="105">
        <f t="shared" si="127"/>
        <v>180</v>
      </c>
      <c r="BT177" s="105">
        <v>900</v>
      </c>
      <c r="BU177" s="105"/>
      <c r="BV177" s="105"/>
      <c r="BW177" s="105"/>
      <c r="BX177" s="111"/>
      <c r="BY177" s="105">
        <f t="shared" si="128"/>
        <v>900</v>
      </c>
      <c r="BZ177" s="105">
        <f t="shared" si="129"/>
        <v>180</v>
      </c>
      <c r="CA177" s="105">
        <v>900</v>
      </c>
      <c r="CB177" s="105"/>
      <c r="CC177" s="105"/>
      <c r="CD177" s="105"/>
      <c r="CE177" s="105"/>
      <c r="CF177" s="105">
        <f t="shared" si="130"/>
        <v>900</v>
      </c>
      <c r="CG177" s="105">
        <f t="shared" si="131"/>
        <v>180</v>
      </c>
      <c r="CH177" s="105">
        <v>900</v>
      </c>
      <c r="CI177" s="105"/>
      <c r="CJ177" s="105">
        <v>500</v>
      </c>
      <c r="CK177" s="105">
        <v>900</v>
      </c>
      <c r="CL177" s="105"/>
      <c r="CM177" s="117"/>
      <c r="CN177" s="105">
        <f t="shared" si="132"/>
        <v>2300</v>
      </c>
      <c r="CO177" s="105">
        <f t="shared" si="133"/>
        <v>460</v>
      </c>
      <c r="CP177" s="105">
        <f t="shared" si="134"/>
        <v>10800</v>
      </c>
      <c r="CQ177" s="105">
        <f t="shared" si="135"/>
        <v>500</v>
      </c>
      <c r="CR177" s="105">
        <f t="shared" si="136"/>
        <v>1900</v>
      </c>
      <c r="CS177" s="105">
        <f t="shared" si="139"/>
        <v>0</v>
      </c>
      <c r="CT177" s="105">
        <f t="shared" si="140"/>
        <v>13200</v>
      </c>
      <c r="CU177" s="125">
        <f t="shared" si="155"/>
        <v>1100</v>
      </c>
      <c r="CV177" s="106">
        <f t="shared" si="137"/>
        <v>2640</v>
      </c>
      <c r="CW177" s="105">
        <f t="shared" si="138"/>
        <v>10560</v>
      </c>
      <c r="CY177" s="87"/>
    </row>
    <row r="178" spans="1:103" s="88" customFormat="1" ht="18.75" customHeight="1" x14ac:dyDescent="0.25">
      <c r="A178" s="111">
        <v>189</v>
      </c>
      <c r="B178" s="111" t="s">
        <v>269</v>
      </c>
      <c r="C178" s="117" t="s">
        <v>8</v>
      </c>
      <c r="D178" s="110">
        <v>1000</v>
      </c>
      <c r="E178" s="110"/>
      <c r="F178" s="110"/>
      <c r="G178" s="110"/>
      <c r="H178" s="105"/>
      <c r="I178" s="110">
        <f t="shared" si="145"/>
        <v>1000</v>
      </c>
      <c r="J178" s="106">
        <f t="shared" si="146"/>
        <v>200</v>
      </c>
      <c r="K178" s="110">
        <v>1000</v>
      </c>
      <c r="L178" s="110"/>
      <c r="M178" s="110">
        <v>500</v>
      </c>
      <c r="N178" s="110"/>
      <c r="O178" s="110"/>
      <c r="P178" s="106"/>
      <c r="Q178" s="110">
        <f t="shared" si="147"/>
        <v>1500</v>
      </c>
      <c r="R178" s="110">
        <f t="shared" si="148"/>
        <v>300</v>
      </c>
      <c r="S178" s="110">
        <v>1000</v>
      </c>
      <c r="T178" s="110"/>
      <c r="U178" s="110">
        <v>500</v>
      </c>
      <c r="V178" s="110"/>
      <c r="W178" s="110"/>
      <c r="X178" s="110"/>
      <c r="Y178" s="110"/>
      <c r="Z178" s="110">
        <f t="shared" si="149"/>
        <v>1500</v>
      </c>
      <c r="AA178" s="105">
        <f t="shared" si="150"/>
        <v>300</v>
      </c>
      <c r="AB178" s="110">
        <v>1000</v>
      </c>
      <c r="AC178" s="110"/>
      <c r="AD178" s="110">
        <v>500</v>
      </c>
      <c r="AE178" s="110">
        <v>500</v>
      </c>
      <c r="AF178" s="110"/>
      <c r="AG178" s="110"/>
      <c r="AH178" s="105">
        <f t="shared" si="151"/>
        <v>2000</v>
      </c>
      <c r="AI178" s="105">
        <f t="shared" si="152"/>
        <v>400</v>
      </c>
      <c r="AJ178" s="105">
        <v>1000</v>
      </c>
      <c r="AK178" s="105"/>
      <c r="AL178" s="105">
        <v>700</v>
      </c>
      <c r="AM178" s="105"/>
      <c r="AN178" s="105"/>
      <c r="AO178" s="110">
        <f t="shared" si="153"/>
        <v>1700</v>
      </c>
      <c r="AP178" s="105">
        <f t="shared" si="154"/>
        <v>340</v>
      </c>
      <c r="AQ178" s="107">
        <v>1000</v>
      </c>
      <c r="AR178" s="114"/>
      <c r="AS178" s="109">
        <v>700</v>
      </c>
      <c r="AT178" s="105"/>
      <c r="AU178" s="105"/>
      <c r="AV178" s="105">
        <f t="shared" si="141"/>
        <v>1700</v>
      </c>
      <c r="AW178" s="105">
        <f t="shared" si="142"/>
        <v>340</v>
      </c>
      <c r="AX178" s="109">
        <v>1000</v>
      </c>
      <c r="AY178" s="109"/>
      <c r="AZ178" s="109">
        <v>700</v>
      </c>
      <c r="BA178" s="115"/>
      <c r="BB178" s="117"/>
      <c r="BC178" s="105">
        <f t="shared" si="143"/>
        <v>1700</v>
      </c>
      <c r="BD178" s="109">
        <f t="shared" si="144"/>
        <v>340</v>
      </c>
      <c r="BE178" s="106">
        <f>782.61+217.39</f>
        <v>1000</v>
      </c>
      <c r="BF178" s="105"/>
      <c r="BG178" s="105">
        <v>700</v>
      </c>
      <c r="BH178" s="105"/>
      <c r="BI178" s="105">
        <v>500</v>
      </c>
      <c r="BJ178" s="117"/>
      <c r="BK178" s="105">
        <f t="shared" si="124"/>
        <v>2200</v>
      </c>
      <c r="BL178" s="105">
        <f t="shared" si="125"/>
        <v>440</v>
      </c>
      <c r="BM178" s="105">
        <v>1000</v>
      </c>
      <c r="BN178" s="105"/>
      <c r="BO178" s="105">
        <v>500</v>
      </c>
      <c r="BP178" s="105"/>
      <c r="BQ178" s="105"/>
      <c r="BR178" s="105">
        <f t="shared" si="126"/>
        <v>1500</v>
      </c>
      <c r="BS178" s="105">
        <f t="shared" si="127"/>
        <v>300</v>
      </c>
      <c r="BT178" s="105">
        <v>1000</v>
      </c>
      <c r="BU178" s="105"/>
      <c r="BV178" s="105">
        <v>700</v>
      </c>
      <c r="BW178" s="105"/>
      <c r="BX178" s="111"/>
      <c r="BY178" s="105">
        <f t="shared" si="128"/>
        <v>1700</v>
      </c>
      <c r="BZ178" s="105">
        <f t="shared" si="129"/>
        <v>340</v>
      </c>
      <c r="CA178" s="105">
        <v>1283.33</v>
      </c>
      <c r="CB178" s="105"/>
      <c r="CC178" s="105">
        <v>500</v>
      </c>
      <c r="CD178" s="105"/>
      <c r="CE178" s="105"/>
      <c r="CF178" s="105">
        <f t="shared" si="130"/>
        <v>1783.33</v>
      </c>
      <c r="CG178" s="105">
        <f t="shared" si="131"/>
        <v>356.666</v>
      </c>
      <c r="CH178" s="105">
        <v>1309.0899999999999</v>
      </c>
      <c r="CI178" s="105"/>
      <c r="CJ178" s="105">
        <v>500</v>
      </c>
      <c r="CK178" s="105">
        <v>1000</v>
      </c>
      <c r="CL178" s="105"/>
      <c r="CM178" s="117"/>
      <c r="CN178" s="105">
        <f t="shared" si="132"/>
        <v>2809.09</v>
      </c>
      <c r="CO178" s="105">
        <f t="shared" si="133"/>
        <v>561.8180000000001</v>
      </c>
      <c r="CP178" s="105">
        <f t="shared" si="134"/>
        <v>12592.42</v>
      </c>
      <c r="CQ178" s="105">
        <f t="shared" si="135"/>
        <v>6500</v>
      </c>
      <c r="CR178" s="105">
        <f t="shared" si="136"/>
        <v>2000</v>
      </c>
      <c r="CS178" s="105">
        <f t="shared" ref="CS178:CS208" si="156">CM178+CE178+BX178+BQ178+BJ178+BB178+AU178+AN178+AG178+Y178+P178+H178</f>
        <v>0</v>
      </c>
      <c r="CT178" s="105">
        <f t="shared" si="140"/>
        <v>21092.42</v>
      </c>
      <c r="CU178" s="125">
        <f t="shared" si="155"/>
        <v>1757.7016666666666</v>
      </c>
      <c r="CV178" s="106">
        <f t="shared" si="137"/>
        <v>4218.4840000000004</v>
      </c>
      <c r="CW178" s="105">
        <f t="shared" si="138"/>
        <v>16873.935999999998</v>
      </c>
      <c r="CY178" s="87"/>
    </row>
    <row r="179" spans="1:103" s="88" customFormat="1" ht="22.5" customHeight="1" x14ac:dyDescent="0.25">
      <c r="A179" s="111">
        <v>190</v>
      </c>
      <c r="B179" s="111" t="s">
        <v>268</v>
      </c>
      <c r="C179" s="117" t="s">
        <v>8</v>
      </c>
      <c r="D179" s="110">
        <v>1000</v>
      </c>
      <c r="E179" s="110"/>
      <c r="F179" s="110">
        <v>500</v>
      </c>
      <c r="G179" s="110"/>
      <c r="H179" s="105"/>
      <c r="I179" s="110">
        <f t="shared" si="145"/>
        <v>1500</v>
      </c>
      <c r="J179" s="106">
        <f t="shared" si="146"/>
        <v>300</v>
      </c>
      <c r="K179" s="110">
        <v>1000</v>
      </c>
      <c r="L179" s="110"/>
      <c r="M179" s="110">
        <v>500</v>
      </c>
      <c r="N179" s="110"/>
      <c r="O179" s="110"/>
      <c r="P179" s="106"/>
      <c r="Q179" s="110">
        <f t="shared" si="147"/>
        <v>1500</v>
      </c>
      <c r="R179" s="110">
        <f t="shared" si="148"/>
        <v>300</v>
      </c>
      <c r="S179" s="110">
        <v>1000</v>
      </c>
      <c r="T179" s="110"/>
      <c r="U179" s="110">
        <v>500</v>
      </c>
      <c r="V179" s="110"/>
      <c r="W179" s="110"/>
      <c r="X179" s="110"/>
      <c r="Y179" s="110"/>
      <c r="Z179" s="110">
        <f t="shared" si="149"/>
        <v>1500</v>
      </c>
      <c r="AA179" s="105">
        <f t="shared" si="150"/>
        <v>300</v>
      </c>
      <c r="AB179" s="110">
        <v>1000</v>
      </c>
      <c r="AC179" s="110"/>
      <c r="AD179" s="110">
        <v>500</v>
      </c>
      <c r="AE179" s="110">
        <v>500</v>
      </c>
      <c r="AF179" s="110"/>
      <c r="AG179" s="110"/>
      <c r="AH179" s="105">
        <f t="shared" si="151"/>
        <v>2000</v>
      </c>
      <c r="AI179" s="105">
        <f t="shared" si="152"/>
        <v>400</v>
      </c>
      <c r="AJ179" s="105">
        <v>1000</v>
      </c>
      <c r="AK179" s="105"/>
      <c r="AL179" s="105">
        <v>500</v>
      </c>
      <c r="AM179" s="105"/>
      <c r="AN179" s="105"/>
      <c r="AO179" s="110">
        <f t="shared" si="153"/>
        <v>1500</v>
      </c>
      <c r="AP179" s="105">
        <f t="shared" si="154"/>
        <v>300</v>
      </c>
      <c r="AQ179" s="107">
        <v>1000</v>
      </c>
      <c r="AR179" s="114"/>
      <c r="AS179" s="109">
        <v>500</v>
      </c>
      <c r="AT179" s="105"/>
      <c r="AU179" s="105"/>
      <c r="AV179" s="105">
        <f t="shared" si="141"/>
        <v>1500</v>
      </c>
      <c r="AW179" s="105">
        <f t="shared" si="142"/>
        <v>300</v>
      </c>
      <c r="AX179" s="109">
        <v>1000</v>
      </c>
      <c r="AY179" s="109"/>
      <c r="AZ179" s="109">
        <v>700</v>
      </c>
      <c r="BA179" s="115"/>
      <c r="BB179" s="117"/>
      <c r="BC179" s="105">
        <f t="shared" si="143"/>
        <v>1700</v>
      </c>
      <c r="BD179" s="109">
        <f t="shared" si="144"/>
        <v>340</v>
      </c>
      <c r="BE179" s="106">
        <v>1000</v>
      </c>
      <c r="BF179" s="105"/>
      <c r="BG179" s="105">
        <v>700</v>
      </c>
      <c r="BH179" s="105"/>
      <c r="BI179" s="105">
        <v>500</v>
      </c>
      <c r="BJ179" s="117"/>
      <c r="BK179" s="105">
        <f t="shared" si="124"/>
        <v>2200</v>
      </c>
      <c r="BL179" s="105">
        <f t="shared" si="125"/>
        <v>440</v>
      </c>
      <c r="BM179" s="105">
        <v>1000</v>
      </c>
      <c r="BN179" s="105"/>
      <c r="BO179" s="105">
        <v>500</v>
      </c>
      <c r="BP179" s="105"/>
      <c r="BQ179" s="105"/>
      <c r="BR179" s="105">
        <f t="shared" si="126"/>
        <v>1500</v>
      </c>
      <c r="BS179" s="105">
        <f t="shared" si="127"/>
        <v>300</v>
      </c>
      <c r="BT179" s="105">
        <v>1000</v>
      </c>
      <c r="BU179" s="105"/>
      <c r="BV179" s="105">
        <v>700</v>
      </c>
      <c r="BW179" s="105"/>
      <c r="BX179" s="105"/>
      <c r="BY179" s="105">
        <f t="shared" si="128"/>
        <v>1700</v>
      </c>
      <c r="BZ179" s="105">
        <f t="shared" si="129"/>
        <v>340</v>
      </c>
      <c r="CA179" s="105">
        <v>1000</v>
      </c>
      <c r="CB179" s="105"/>
      <c r="CC179" s="105">
        <v>500</v>
      </c>
      <c r="CD179" s="105"/>
      <c r="CE179" s="105"/>
      <c r="CF179" s="105">
        <f t="shared" si="130"/>
        <v>1500</v>
      </c>
      <c r="CG179" s="105">
        <f t="shared" si="131"/>
        <v>300</v>
      </c>
      <c r="CH179" s="105">
        <v>1000</v>
      </c>
      <c r="CI179" s="105"/>
      <c r="CJ179" s="105">
        <v>500</v>
      </c>
      <c r="CK179" s="105">
        <v>1000</v>
      </c>
      <c r="CL179" s="105"/>
      <c r="CM179" s="117"/>
      <c r="CN179" s="105">
        <f t="shared" si="132"/>
        <v>2500</v>
      </c>
      <c r="CO179" s="105">
        <f t="shared" si="133"/>
        <v>500</v>
      </c>
      <c r="CP179" s="105">
        <f t="shared" si="134"/>
        <v>12000</v>
      </c>
      <c r="CQ179" s="105">
        <f t="shared" si="135"/>
        <v>6600</v>
      </c>
      <c r="CR179" s="105">
        <f t="shared" si="136"/>
        <v>2000</v>
      </c>
      <c r="CS179" s="105">
        <f t="shared" si="156"/>
        <v>0</v>
      </c>
      <c r="CT179" s="105">
        <f t="shared" ref="CT179:CT208" si="157">CN179+CF179+BY179+BR179+BK179+BC179+AV179+AO179+AH179+Z179+Q179+I179</f>
        <v>20600</v>
      </c>
      <c r="CU179" s="125">
        <f t="shared" si="155"/>
        <v>1716.6666666666667</v>
      </c>
      <c r="CV179" s="106">
        <f t="shared" si="137"/>
        <v>4120</v>
      </c>
      <c r="CW179" s="105">
        <f t="shared" si="138"/>
        <v>16480</v>
      </c>
      <c r="CY179" s="87"/>
    </row>
    <row r="180" spans="1:103" s="88" customFormat="1" ht="30" customHeight="1" x14ac:dyDescent="0.25">
      <c r="A180" s="111">
        <v>191</v>
      </c>
      <c r="B180" s="99" t="s">
        <v>267</v>
      </c>
      <c r="C180" s="122" t="s">
        <v>266</v>
      </c>
      <c r="D180" s="110">
        <v>2150</v>
      </c>
      <c r="E180" s="110"/>
      <c r="F180" s="110">
        <v>2150</v>
      </c>
      <c r="G180" s="110"/>
      <c r="H180" s="105"/>
      <c r="I180" s="110">
        <f t="shared" si="145"/>
        <v>4300</v>
      </c>
      <c r="J180" s="106">
        <f t="shared" si="146"/>
        <v>860</v>
      </c>
      <c r="K180" s="110">
        <v>2150</v>
      </c>
      <c r="L180" s="110"/>
      <c r="M180" s="110">
        <v>2150</v>
      </c>
      <c r="N180" s="110"/>
      <c r="O180" s="110"/>
      <c r="P180" s="106"/>
      <c r="Q180" s="110">
        <f t="shared" si="147"/>
        <v>4300</v>
      </c>
      <c r="R180" s="110">
        <f t="shared" si="148"/>
        <v>860</v>
      </c>
      <c r="S180" s="110">
        <v>2150</v>
      </c>
      <c r="T180" s="110"/>
      <c r="U180" s="110">
        <v>2150</v>
      </c>
      <c r="V180" s="110"/>
      <c r="W180" s="110"/>
      <c r="X180" s="110"/>
      <c r="Y180" s="110"/>
      <c r="Z180" s="110">
        <f t="shared" si="149"/>
        <v>4300</v>
      </c>
      <c r="AA180" s="105">
        <f t="shared" si="150"/>
        <v>860</v>
      </c>
      <c r="AB180" s="110">
        <v>2150</v>
      </c>
      <c r="AC180" s="110"/>
      <c r="AD180" s="110">
        <v>2150</v>
      </c>
      <c r="AE180" s="110">
        <v>500</v>
      </c>
      <c r="AF180" s="110"/>
      <c r="AG180" s="110"/>
      <c r="AH180" s="105">
        <f t="shared" si="151"/>
        <v>4800</v>
      </c>
      <c r="AI180" s="105">
        <f t="shared" si="152"/>
        <v>960</v>
      </c>
      <c r="AJ180" s="105">
        <v>2150</v>
      </c>
      <c r="AK180" s="105"/>
      <c r="AL180" s="105">
        <v>2150</v>
      </c>
      <c r="AM180" s="105"/>
      <c r="AN180" s="105"/>
      <c r="AO180" s="110">
        <f t="shared" si="153"/>
        <v>4300</v>
      </c>
      <c r="AP180" s="105">
        <f t="shared" si="154"/>
        <v>860</v>
      </c>
      <c r="AQ180" s="107">
        <v>2150</v>
      </c>
      <c r="AR180" s="114"/>
      <c r="AS180" s="109">
        <v>2150</v>
      </c>
      <c r="AT180" s="105"/>
      <c r="AU180" s="105"/>
      <c r="AV180" s="105">
        <f t="shared" si="141"/>
        <v>4300</v>
      </c>
      <c r="AW180" s="105">
        <f t="shared" si="142"/>
        <v>860</v>
      </c>
      <c r="AX180" s="109">
        <v>2150</v>
      </c>
      <c r="AY180" s="109"/>
      <c r="AZ180" s="109">
        <v>2150</v>
      </c>
      <c r="BA180" s="115"/>
      <c r="BB180" s="117"/>
      <c r="BC180" s="105">
        <f t="shared" si="143"/>
        <v>4300</v>
      </c>
      <c r="BD180" s="109">
        <f t="shared" si="144"/>
        <v>860</v>
      </c>
      <c r="BE180" s="106">
        <v>2150</v>
      </c>
      <c r="BF180" s="105"/>
      <c r="BG180" s="105">
        <v>2150</v>
      </c>
      <c r="BH180" s="105"/>
      <c r="BI180" s="105">
        <v>500</v>
      </c>
      <c r="BJ180" s="117"/>
      <c r="BK180" s="105">
        <f t="shared" si="124"/>
        <v>4800</v>
      </c>
      <c r="BL180" s="105">
        <f t="shared" si="125"/>
        <v>960</v>
      </c>
      <c r="BM180" s="105">
        <v>2150</v>
      </c>
      <c r="BN180" s="105"/>
      <c r="BO180" s="105">
        <v>2150</v>
      </c>
      <c r="BP180" s="105"/>
      <c r="BQ180" s="105"/>
      <c r="BR180" s="105">
        <f t="shared" si="126"/>
        <v>4300</v>
      </c>
      <c r="BS180" s="105">
        <f t="shared" si="127"/>
        <v>860</v>
      </c>
      <c r="BT180" s="105">
        <v>2150</v>
      </c>
      <c r="BU180" s="105"/>
      <c r="BV180" s="105">
        <v>2150</v>
      </c>
      <c r="BW180" s="105"/>
      <c r="BX180" s="111"/>
      <c r="BY180" s="105">
        <f t="shared" si="128"/>
        <v>4300</v>
      </c>
      <c r="BZ180" s="105">
        <f t="shared" si="129"/>
        <v>860</v>
      </c>
      <c r="CA180" s="105">
        <v>2150</v>
      </c>
      <c r="CB180" s="105"/>
      <c r="CC180" s="105">
        <v>2150</v>
      </c>
      <c r="CD180" s="105"/>
      <c r="CE180" s="105"/>
      <c r="CF180" s="105">
        <f t="shared" si="130"/>
        <v>4300</v>
      </c>
      <c r="CG180" s="105">
        <f t="shared" si="131"/>
        <v>860</v>
      </c>
      <c r="CH180" s="105">
        <v>2150</v>
      </c>
      <c r="CI180" s="105"/>
      <c r="CJ180" s="105">
        <v>2150</v>
      </c>
      <c r="CK180" s="105">
        <v>2150</v>
      </c>
      <c r="CL180" s="105"/>
      <c r="CM180" s="117"/>
      <c r="CN180" s="105">
        <f t="shared" si="132"/>
        <v>6450</v>
      </c>
      <c r="CO180" s="105">
        <f t="shared" si="133"/>
        <v>1290</v>
      </c>
      <c r="CP180" s="105">
        <f t="shared" si="134"/>
        <v>25800</v>
      </c>
      <c r="CQ180" s="105">
        <f t="shared" si="135"/>
        <v>25800</v>
      </c>
      <c r="CR180" s="105">
        <f t="shared" si="136"/>
        <v>3150</v>
      </c>
      <c r="CS180" s="105">
        <f t="shared" si="156"/>
        <v>0</v>
      </c>
      <c r="CT180" s="105">
        <f t="shared" si="157"/>
        <v>54750</v>
      </c>
      <c r="CU180" s="125">
        <f t="shared" si="155"/>
        <v>4562.5</v>
      </c>
      <c r="CV180" s="106">
        <f t="shared" si="137"/>
        <v>10950</v>
      </c>
      <c r="CW180" s="105">
        <f t="shared" si="138"/>
        <v>43800</v>
      </c>
      <c r="CY180" s="87"/>
    </row>
    <row r="181" spans="1:103" s="88" customFormat="1" ht="26.25" customHeight="1" x14ac:dyDescent="0.25">
      <c r="A181" s="111">
        <v>192</v>
      </c>
      <c r="B181" s="111" t="s">
        <v>265</v>
      </c>
      <c r="C181" s="117" t="s">
        <v>9</v>
      </c>
      <c r="D181" s="110">
        <v>800</v>
      </c>
      <c r="E181" s="110"/>
      <c r="F181" s="110">
        <v>500</v>
      </c>
      <c r="G181" s="110"/>
      <c r="H181" s="105"/>
      <c r="I181" s="110">
        <f t="shared" si="145"/>
        <v>1300</v>
      </c>
      <c r="J181" s="106">
        <f t="shared" si="146"/>
        <v>260</v>
      </c>
      <c r="K181" s="110">
        <v>800</v>
      </c>
      <c r="L181" s="110"/>
      <c r="M181" s="110">
        <v>400</v>
      </c>
      <c r="N181" s="110"/>
      <c r="O181" s="110"/>
      <c r="P181" s="106"/>
      <c r="Q181" s="110">
        <f t="shared" si="147"/>
        <v>1200</v>
      </c>
      <c r="R181" s="110">
        <f t="shared" si="148"/>
        <v>240</v>
      </c>
      <c r="S181" s="110">
        <v>800</v>
      </c>
      <c r="T181" s="110"/>
      <c r="U181" s="110">
        <v>500</v>
      </c>
      <c r="V181" s="110">
        <v>125</v>
      </c>
      <c r="W181" s="110"/>
      <c r="X181" s="110"/>
      <c r="Y181" s="110"/>
      <c r="Z181" s="110">
        <f t="shared" si="149"/>
        <v>1425</v>
      </c>
      <c r="AA181" s="105">
        <f t="shared" si="150"/>
        <v>285</v>
      </c>
      <c r="AB181" s="110">
        <v>885</v>
      </c>
      <c r="AC181" s="110"/>
      <c r="AD181" s="110">
        <v>550</v>
      </c>
      <c r="AE181" s="110">
        <v>500</v>
      </c>
      <c r="AF181" s="110"/>
      <c r="AG181" s="110"/>
      <c r="AH181" s="105">
        <f t="shared" si="151"/>
        <v>1935</v>
      </c>
      <c r="AI181" s="105">
        <f t="shared" si="152"/>
        <v>387</v>
      </c>
      <c r="AJ181" s="105">
        <v>900</v>
      </c>
      <c r="AK181" s="105"/>
      <c r="AL181" s="105">
        <v>400</v>
      </c>
      <c r="AM181" s="105"/>
      <c r="AN181" s="105"/>
      <c r="AO181" s="110">
        <f t="shared" si="153"/>
        <v>1300</v>
      </c>
      <c r="AP181" s="105">
        <f t="shared" si="154"/>
        <v>260</v>
      </c>
      <c r="AQ181" s="107">
        <v>900</v>
      </c>
      <c r="AR181" s="114"/>
      <c r="AS181" s="109">
        <v>500</v>
      </c>
      <c r="AT181" s="105"/>
      <c r="AU181" s="105"/>
      <c r="AV181" s="105">
        <f t="shared" si="141"/>
        <v>1400</v>
      </c>
      <c r="AW181" s="105">
        <f t="shared" si="142"/>
        <v>280</v>
      </c>
      <c r="AX181" s="109">
        <v>900</v>
      </c>
      <c r="AY181" s="109"/>
      <c r="AZ181" s="109">
        <v>300</v>
      </c>
      <c r="BA181" s="115"/>
      <c r="BB181" s="117"/>
      <c r="BC181" s="105">
        <f t="shared" si="143"/>
        <v>1200</v>
      </c>
      <c r="BD181" s="109">
        <f t="shared" si="144"/>
        <v>240</v>
      </c>
      <c r="BE181" s="106">
        <v>900</v>
      </c>
      <c r="BF181" s="105"/>
      <c r="BG181" s="105">
        <v>500</v>
      </c>
      <c r="BH181" s="105"/>
      <c r="BI181" s="105">
        <v>500</v>
      </c>
      <c r="BJ181" s="117"/>
      <c r="BK181" s="105">
        <f t="shared" si="124"/>
        <v>1900</v>
      </c>
      <c r="BL181" s="105">
        <f t="shared" si="125"/>
        <v>380</v>
      </c>
      <c r="BM181" s="105">
        <v>900</v>
      </c>
      <c r="BN181" s="105"/>
      <c r="BO181" s="105">
        <v>400</v>
      </c>
      <c r="BP181" s="105"/>
      <c r="BQ181" s="105"/>
      <c r="BR181" s="105">
        <f t="shared" si="126"/>
        <v>1300</v>
      </c>
      <c r="BS181" s="105">
        <f t="shared" si="127"/>
        <v>260</v>
      </c>
      <c r="BT181" s="105">
        <v>900</v>
      </c>
      <c r="BU181" s="105"/>
      <c r="BV181" s="105">
        <v>400</v>
      </c>
      <c r="BW181" s="105"/>
      <c r="BX181" s="111"/>
      <c r="BY181" s="105">
        <f t="shared" si="128"/>
        <v>1300</v>
      </c>
      <c r="BZ181" s="105">
        <f t="shared" si="129"/>
        <v>260</v>
      </c>
      <c r="CA181" s="105">
        <v>900</v>
      </c>
      <c r="CB181" s="105"/>
      <c r="CC181" s="105">
        <v>450</v>
      </c>
      <c r="CD181" s="105"/>
      <c r="CE181" s="105"/>
      <c r="CF181" s="105">
        <f t="shared" si="130"/>
        <v>1350</v>
      </c>
      <c r="CG181" s="105">
        <f t="shared" si="131"/>
        <v>270</v>
      </c>
      <c r="CH181" s="105">
        <v>1063.6400000000001</v>
      </c>
      <c r="CI181" s="105"/>
      <c r="CJ181" s="105">
        <v>450</v>
      </c>
      <c r="CK181" s="105">
        <v>900</v>
      </c>
      <c r="CL181" s="105"/>
      <c r="CM181" s="117"/>
      <c r="CN181" s="105">
        <f t="shared" si="132"/>
        <v>2413.6400000000003</v>
      </c>
      <c r="CO181" s="105">
        <f t="shared" si="133"/>
        <v>482.72800000000007</v>
      </c>
      <c r="CP181" s="105">
        <f t="shared" si="134"/>
        <v>10648.64</v>
      </c>
      <c r="CQ181" s="105">
        <f t="shared" si="135"/>
        <v>5350</v>
      </c>
      <c r="CR181" s="105">
        <f t="shared" si="136"/>
        <v>2025</v>
      </c>
      <c r="CS181" s="105">
        <f t="shared" si="156"/>
        <v>0</v>
      </c>
      <c r="CT181" s="105">
        <f t="shared" si="157"/>
        <v>18023.64</v>
      </c>
      <c r="CU181" s="125">
        <f t="shared" si="155"/>
        <v>1501.97</v>
      </c>
      <c r="CV181" s="106">
        <f t="shared" si="137"/>
        <v>3604.7280000000001</v>
      </c>
      <c r="CW181" s="105">
        <f t="shared" si="138"/>
        <v>14418.912</v>
      </c>
      <c r="CY181" s="87"/>
    </row>
    <row r="182" spans="1:103" s="88" customFormat="1" ht="24" customHeight="1" x14ac:dyDescent="0.25">
      <c r="A182" s="111">
        <v>194</v>
      </c>
      <c r="B182" s="99" t="s">
        <v>264</v>
      </c>
      <c r="C182" s="124" t="s">
        <v>263</v>
      </c>
      <c r="D182" s="110">
        <f>1000+600</f>
        <v>1600</v>
      </c>
      <c r="E182" s="110"/>
      <c r="F182" s="110">
        <v>500</v>
      </c>
      <c r="G182" s="110"/>
      <c r="H182" s="105"/>
      <c r="I182" s="110">
        <f t="shared" si="145"/>
        <v>2100</v>
      </c>
      <c r="J182" s="106">
        <f t="shared" si="146"/>
        <v>420</v>
      </c>
      <c r="K182" s="110">
        <v>1600</v>
      </c>
      <c r="L182" s="110"/>
      <c r="M182" s="110">
        <v>800</v>
      </c>
      <c r="N182" s="110"/>
      <c r="O182" s="110"/>
      <c r="P182" s="106"/>
      <c r="Q182" s="110">
        <f t="shared" si="147"/>
        <v>2400</v>
      </c>
      <c r="R182" s="110">
        <f t="shared" si="148"/>
        <v>480</v>
      </c>
      <c r="S182" s="110">
        <v>1678.57</v>
      </c>
      <c r="T182" s="110"/>
      <c r="U182" s="110">
        <v>600</v>
      </c>
      <c r="V182" s="110">
        <v>125</v>
      </c>
      <c r="W182" s="110"/>
      <c r="X182" s="110"/>
      <c r="Y182" s="110"/>
      <c r="Z182" s="110">
        <f t="shared" si="149"/>
        <v>2403.5699999999997</v>
      </c>
      <c r="AA182" s="105">
        <f t="shared" si="150"/>
        <v>480.71399999999994</v>
      </c>
      <c r="AB182" s="110">
        <v>1600</v>
      </c>
      <c r="AC182" s="110"/>
      <c r="AD182" s="110">
        <v>600</v>
      </c>
      <c r="AE182" s="110">
        <v>500</v>
      </c>
      <c r="AF182" s="110"/>
      <c r="AG182" s="110"/>
      <c r="AH182" s="105">
        <f t="shared" si="151"/>
        <v>2700</v>
      </c>
      <c r="AI182" s="105">
        <f t="shared" si="152"/>
        <v>540</v>
      </c>
      <c r="AJ182" s="105">
        <v>1600</v>
      </c>
      <c r="AK182" s="105"/>
      <c r="AL182" s="105">
        <v>600</v>
      </c>
      <c r="AM182" s="105"/>
      <c r="AN182" s="105"/>
      <c r="AO182" s="110">
        <f t="shared" si="153"/>
        <v>2200</v>
      </c>
      <c r="AP182" s="105">
        <f t="shared" si="154"/>
        <v>440</v>
      </c>
      <c r="AQ182" s="107">
        <v>1190.9100000000001</v>
      </c>
      <c r="AR182" s="114"/>
      <c r="AS182" s="109">
        <v>500</v>
      </c>
      <c r="AT182" s="105"/>
      <c r="AU182" s="105"/>
      <c r="AV182" s="105">
        <f t="shared" si="141"/>
        <v>1690.91</v>
      </c>
      <c r="AW182" s="105">
        <f t="shared" si="142"/>
        <v>338.18200000000002</v>
      </c>
      <c r="AX182" s="109">
        <v>1600</v>
      </c>
      <c r="AY182" s="109"/>
      <c r="AZ182" s="109">
        <v>600</v>
      </c>
      <c r="BA182" s="115"/>
      <c r="BB182" s="117"/>
      <c r="BC182" s="105">
        <f t="shared" si="143"/>
        <v>2200</v>
      </c>
      <c r="BD182" s="109">
        <f t="shared" si="144"/>
        <v>440</v>
      </c>
      <c r="BE182" s="106">
        <v>1600</v>
      </c>
      <c r="BF182" s="105"/>
      <c r="BG182" s="105">
        <v>700</v>
      </c>
      <c r="BH182" s="105"/>
      <c r="BI182" s="105">
        <v>500</v>
      </c>
      <c r="BJ182" s="117"/>
      <c r="BK182" s="105">
        <f t="shared" si="124"/>
        <v>2800</v>
      </c>
      <c r="BL182" s="105">
        <f t="shared" si="125"/>
        <v>560</v>
      </c>
      <c r="BM182" s="105">
        <v>1333.21</v>
      </c>
      <c r="BN182" s="105"/>
      <c r="BO182" s="105">
        <v>600</v>
      </c>
      <c r="BP182" s="105"/>
      <c r="BQ182" s="105"/>
      <c r="BR182" s="105">
        <f t="shared" si="126"/>
        <v>1933.21</v>
      </c>
      <c r="BS182" s="105">
        <f t="shared" si="127"/>
        <v>386.64200000000005</v>
      </c>
      <c r="BT182" s="105">
        <v>1480</v>
      </c>
      <c r="BU182" s="105"/>
      <c r="BV182" s="105">
        <v>600</v>
      </c>
      <c r="BW182" s="105"/>
      <c r="BX182" s="111"/>
      <c r="BY182" s="105">
        <f t="shared" si="128"/>
        <v>2080</v>
      </c>
      <c r="BZ182" s="105">
        <f t="shared" si="129"/>
        <v>416</v>
      </c>
      <c r="CA182" s="105">
        <v>1600</v>
      </c>
      <c r="CB182" s="105"/>
      <c r="CC182" s="105">
        <v>600</v>
      </c>
      <c r="CD182" s="105"/>
      <c r="CE182" s="105"/>
      <c r="CF182" s="105">
        <f t="shared" si="130"/>
        <v>2200</v>
      </c>
      <c r="CG182" s="105">
        <f t="shared" si="131"/>
        <v>440</v>
      </c>
      <c r="CH182" s="105">
        <v>1545.45</v>
      </c>
      <c r="CI182" s="105"/>
      <c r="CJ182" s="105">
        <v>600</v>
      </c>
      <c r="CK182" s="105">
        <v>1000</v>
      </c>
      <c r="CL182" s="105"/>
      <c r="CM182" s="117"/>
      <c r="CN182" s="105">
        <f t="shared" si="132"/>
        <v>3145.45</v>
      </c>
      <c r="CO182" s="105">
        <f t="shared" si="133"/>
        <v>629.09</v>
      </c>
      <c r="CP182" s="105">
        <f t="shared" si="134"/>
        <v>18428.14</v>
      </c>
      <c r="CQ182" s="105">
        <f t="shared" si="135"/>
        <v>7300</v>
      </c>
      <c r="CR182" s="105">
        <f t="shared" si="136"/>
        <v>2125</v>
      </c>
      <c r="CS182" s="105">
        <f t="shared" si="156"/>
        <v>0</v>
      </c>
      <c r="CT182" s="105">
        <f t="shared" si="157"/>
        <v>27853.14</v>
      </c>
      <c r="CU182" s="125">
        <f t="shared" si="155"/>
        <v>2321.0949999999998</v>
      </c>
      <c r="CV182" s="106">
        <f t="shared" si="137"/>
        <v>5570.6279999999997</v>
      </c>
      <c r="CW182" s="105">
        <f t="shared" si="138"/>
        <v>22282.511999999999</v>
      </c>
      <c r="CX182" s="123" t="s">
        <v>262</v>
      </c>
      <c r="CY182" s="87"/>
    </row>
    <row r="183" spans="1:103" s="88" customFormat="1" ht="23.25" customHeight="1" x14ac:dyDescent="0.25">
      <c r="A183" s="111">
        <v>195</v>
      </c>
      <c r="B183" s="111" t="s">
        <v>261</v>
      </c>
      <c r="C183" s="117" t="s">
        <v>8</v>
      </c>
      <c r="D183" s="110">
        <v>1000</v>
      </c>
      <c r="E183" s="110"/>
      <c r="F183" s="110">
        <v>600</v>
      </c>
      <c r="G183" s="110"/>
      <c r="H183" s="105"/>
      <c r="I183" s="110">
        <f t="shared" si="145"/>
        <v>1600</v>
      </c>
      <c r="J183" s="106">
        <f t="shared" si="146"/>
        <v>320</v>
      </c>
      <c r="K183" s="110">
        <v>809.52</v>
      </c>
      <c r="L183" s="110"/>
      <c r="M183" s="110">
        <v>600</v>
      </c>
      <c r="N183" s="110"/>
      <c r="O183" s="110"/>
      <c r="P183" s="106">
        <v>190.47</v>
      </c>
      <c r="Q183" s="110">
        <f t="shared" si="147"/>
        <v>1599.99</v>
      </c>
      <c r="R183" s="110">
        <f t="shared" si="148"/>
        <v>319.99800000000005</v>
      </c>
      <c r="S183" s="110">
        <v>1000</v>
      </c>
      <c r="T183" s="110"/>
      <c r="U183" s="110">
        <v>700</v>
      </c>
      <c r="V183" s="110">
        <v>125</v>
      </c>
      <c r="W183" s="110"/>
      <c r="X183" s="110"/>
      <c r="Y183" s="110"/>
      <c r="Z183" s="110">
        <f t="shared" si="149"/>
        <v>1825</v>
      </c>
      <c r="AA183" s="105">
        <f t="shared" si="150"/>
        <v>365</v>
      </c>
      <c r="AB183" s="110">
        <v>1000</v>
      </c>
      <c r="AC183" s="110"/>
      <c r="AD183" s="110">
        <v>700</v>
      </c>
      <c r="AE183" s="110">
        <v>500</v>
      </c>
      <c r="AF183" s="110"/>
      <c r="AG183" s="110"/>
      <c r="AH183" s="105">
        <f t="shared" si="151"/>
        <v>2200</v>
      </c>
      <c r="AI183" s="105">
        <f t="shared" si="152"/>
        <v>440</v>
      </c>
      <c r="AJ183" s="105">
        <v>1000</v>
      </c>
      <c r="AK183" s="105"/>
      <c r="AL183" s="105">
        <v>500</v>
      </c>
      <c r="AM183" s="105"/>
      <c r="AN183" s="105"/>
      <c r="AO183" s="110">
        <f t="shared" si="153"/>
        <v>1500</v>
      </c>
      <c r="AP183" s="105">
        <f t="shared" si="154"/>
        <v>300</v>
      </c>
      <c r="AQ183" s="107">
        <v>1000</v>
      </c>
      <c r="AR183" s="114"/>
      <c r="AS183" s="109">
        <v>1000</v>
      </c>
      <c r="AT183" s="105"/>
      <c r="AU183" s="105"/>
      <c r="AV183" s="105">
        <f t="shared" si="141"/>
        <v>2000</v>
      </c>
      <c r="AW183" s="105">
        <f t="shared" si="142"/>
        <v>400</v>
      </c>
      <c r="AX183" s="109">
        <v>1000</v>
      </c>
      <c r="AY183" s="109"/>
      <c r="AZ183" s="109">
        <v>600</v>
      </c>
      <c r="BA183" s="115"/>
      <c r="BB183" s="117"/>
      <c r="BC183" s="105">
        <f t="shared" si="143"/>
        <v>1600</v>
      </c>
      <c r="BD183" s="109">
        <f t="shared" si="144"/>
        <v>320</v>
      </c>
      <c r="BE183" s="106">
        <f>1000+130.43</f>
        <v>1130.43</v>
      </c>
      <c r="BF183" s="105"/>
      <c r="BG183" s="105">
        <v>700</v>
      </c>
      <c r="BH183" s="105"/>
      <c r="BI183" s="105">
        <v>500</v>
      </c>
      <c r="BJ183" s="117"/>
      <c r="BK183" s="105">
        <f t="shared" si="124"/>
        <v>2330.4300000000003</v>
      </c>
      <c r="BL183" s="105">
        <f t="shared" si="125"/>
        <v>466.08600000000007</v>
      </c>
      <c r="BM183" s="105">
        <v>1054.55</v>
      </c>
      <c r="BN183" s="105"/>
      <c r="BO183" s="105">
        <v>750</v>
      </c>
      <c r="BP183" s="105"/>
      <c r="BQ183" s="105"/>
      <c r="BR183" s="105">
        <f t="shared" si="126"/>
        <v>1804.55</v>
      </c>
      <c r="BS183" s="105">
        <f t="shared" si="127"/>
        <v>360.91</v>
      </c>
      <c r="BT183" s="105">
        <v>1120</v>
      </c>
      <c r="BU183" s="105"/>
      <c r="BV183" s="105">
        <v>900</v>
      </c>
      <c r="BW183" s="105"/>
      <c r="BX183" s="111"/>
      <c r="BY183" s="105">
        <f t="shared" si="128"/>
        <v>2020</v>
      </c>
      <c r="BZ183" s="105">
        <f t="shared" si="129"/>
        <v>404</v>
      </c>
      <c r="CA183" s="105">
        <v>1000</v>
      </c>
      <c r="CB183" s="105"/>
      <c r="CC183" s="105">
        <v>1000</v>
      </c>
      <c r="CD183" s="105"/>
      <c r="CE183" s="105"/>
      <c r="CF183" s="105">
        <f t="shared" si="130"/>
        <v>2000</v>
      </c>
      <c r="CG183" s="105">
        <f t="shared" si="131"/>
        <v>400</v>
      </c>
      <c r="CH183" s="105">
        <v>1000</v>
      </c>
      <c r="CI183" s="105"/>
      <c r="CJ183" s="105">
        <v>1000</v>
      </c>
      <c r="CK183" s="105">
        <v>1000</v>
      </c>
      <c r="CL183" s="105"/>
      <c r="CM183" s="117"/>
      <c r="CN183" s="105">
        <f t="shared" si="132"/>
        <v>3000</v>
      </c>
      <c r="CO183" s="105">
        <f t="shared" si="133"/>
        <v>600</v>
      </c>
      <c r="CP183" s="105">
        <f t="shared" si="134"/>
        <v>12114.5</v>
      </c>
      <c r="CQ183" s="105">
        <f t="shared" si="135"/>
        <v>9050</v>
      </c>
      <c r="CR183" s="105">
        <f t="shared" si="136"/>
        <v>2125</v>
      </c>
      <c r="CS183" s="105">
        <f t="shared" si="156"/>
        <v>190.47</v>
      </c>
      <c r="CT183" s="105">
        <f t="shared" si="157"/>
        <v>23479.97</v>
      </c>
      <c r="CU183" s="125">
        <f t="shared" si="155"/>
        <v>1956.6641666666667</v>
      </c>
      <c r="CV183" s="106">
        <f t="shared" si="137"/>
        <v>4695.9940000000006</v>
      </c>
      <c r="CW183" s="105">
        <f t="shared" si="138"/>
        <v>18783.976000000002</v>
      </c>
      <c r="CY183" s="87"/>
    </row>
    <row r="184" spans="1:103" s="88" customFormat="1" ht="24" customHeight="1" x14ac:dyDescent="0.25">
      <c r="A184" s="111">
        <v>196</v>
      </c>
      <c r="B184" s="111" t="s">
        <v>260</v>
      </c>
      <c r="C184" s="117" t="s">
        <v>10</v>
      </c>
      <c r="D184" s="110">
        <v>800</v>
      </c>
      <c r="E184" s="110"/>
      <c r="F184" s="110">
        <v>125</v>
      </c>
      <c r="G184" s="110"/>
      <c r="H184" s="105"/>
      <c r="I184" s="110">
        <f t="shared" si="145"/>
        <v>925</v>
      </c>
      <c r="J184" s="106">
        <f t="shared" si="146"/>
        <v>185</v>
      </c>
      <c r="K184" s="110">
        <v>800</v>
      </c>
      <c r="L184" s="110"/>
      <c r="M184" s="110"/>
      <c r="N184" s="110"/>
      <c r="O184" s="110"/>
      <c r="P184" s="106"/>
      <c r="Q184" s="110">
        <f t="shared" si="147"/>
        <v>800</v>
      </c>
      <c r="R184" s="110">
        <f t="shared" si="148"/>
        <v>160</v>
      </c>
      <c r="S184" s="110">
        <v>800</v>
      </c>
      <c r="T184" s="110"/>
      <c r="U184" s="110">
        <v>150</v>
      </c>
      <c r="V184" s="110">
        <v>125</v>
      </c>
      <c r="W184" s="110"/>
      <c r="X184" s="110"/>
      <c r="Y184" s="110"/>
      <c r="Z184" s="110">
        <f t="shared" si="149"/>
        <v>1075</v>
      </c>
      <c r="AA184" s="105">
        <f t="shared" si="150"/>
        <v>215</v>
      </c>
      <c r="AB184" s="110">
        <v>800</v>
      </c>
      <c r="AC184" s="110"/>
      <c r="AD184" s="110"/>
      <c r="AE184" s="110">
        <v>500</v>
      </c>
      <c r="AF184" s="110"/>
      <c r="AG184" s="110"/>
      <c r="AH184" s="105">
        <f t="shared" si="151"/>
        <v>1300</v>
      </c>
      <c r="AI184" s="105">
        <f t="shared" si="152"/>
        <v>260</v>
      </c>
      <c r="AJ184" s="105">
        <v>800</v>
      </c>
      <c r="AK184" s="105"/>
      <c r="AL184" s="105">
        <v>125</v>
      </c>
      <c r="AM184" s="105"/>
      <c r="AN184" s="105"/>
      <c r="AO184" s="110">
        <f t="shared" si="153"/>
        <v>925</v>
      </c>
      <c r="AP184" s="105">
        <f t="shared" si="154"/>
        <v>185</v>
      </c>
      <c r="AQ184" s="107">
        <v>800</v>
      </c>
      <c r="AR184" s="114"/>
      <c r="AS184" s="109"/>
      <c r="AT184" s="105"/>
      <c r="AU184" s="105"/>
      <c r="AV184" s="105">
        <f t="shared" si="141"/>
        <v>800</v>
      </c>
      <c r="AW184" s="105">
        <f t="shared" si="142"/>
        <v>160</v>
      </c>
      <c r="AX184" s="109">
        <v>800</v>
      </c>
      <c r="AY184" s="109"/>
      <c r="AZ184" s="109">
        <v>125</v>
      </c>
      <c r="BA184" s="115"/>
      <c r="BB184" s="117"/>
      <c r="BC184" s="105">
        <f t="shared" si="143"/>
        <v>925</v>
      </c>
      <c r="BD184" s="109">
        <f t="shared" si="144"/>
        <v>185</v>
      </c>
      <c r="BE184" s="106">
        <v>800</v>
      </c>
      <c r="BF184" s="105"/>
      <c r="BG184" s="105"/>
      <c r="BH184" s="105"/>
      <c r="BI184" s="105">
        <v>500</v>
      </c>
      <c r="BJ184" s="117"/>
      <c r="BK184" s="105">
        <f t="shared" si="124"/>
        <v>1300</v>
      </c>
      <c r="BL184" s="105">
        <f t="shared" si="125"/>
        <v>260</v>
      </c>
      <c r="BM184" s="105">
        <v>800</v>
      </c>
      <c r="BN184" s="105"/>
      <c r="BO184" s="105"/>
      <c r="BP184" s="105"/>
      <c r="BQ184" s="105"/>
      <c r="BR184" s="105">
        <f t="shared" si="126"/>
        <v>800</v>
      </c>
      <c r="BS184" s="105">
        <f t="shared" si="127"/>
        <v>160</v>
      </c>
      <c r="BT184" s="105">
        <v>800</v>
      </c>
      <c r="BU184" s="105"/>
      <c r="BV184" s="105">
        <v>250</v>
      </c>
      <c r="BW184" s="105"/>
      <c r="BX184" s="111"/>
      <c r="BY184" s="105">
        <f t="shared" si="128"/>
        <v>1050</v>
      </c>
      <c r="BZ184" s="105">
        <f t="shared" si="129"/>
        <v>210</v>
      </c>
      <c r="CA184" s="105">
        <v>800</v>
      </c>
      <c r="CB184" s="105"/>
      <c r="CC184" s="105"/>
      <c r="CD184" s="105"/>
      <c r="CE184" s="105"/>
      <c r="CF184" s="105">
        <f t="shared" si="130"/>
        <v>800</v>
      </c>
      <c r="CG184" s="105">
        <f t="shared" si="131"/>
        <v>160</v>
      </c>
      <c r="CH184" s="105">
        <v>800</v>
      </c>
      <c r="CI184" s="105"/>
      <c r="CJ184" s="105"/>
      <c r="CK184" s="105">
        <v>800</v>
      </c>
      <c r="CL184" s="105"/>
      <c r="CM184" s="117"/>
      <c r="CN184" s="105">
        <f t="shared" si="132"/>
        <v>1600</v>
      </c>
      <c r="CO184" s="105">
        <f t="shared" si="133"/>
        <v>320</v>
      </c>
      <c r="CP184" s="105">
        <f t="shared" si="134"/>
        <v>9600</v>
      </c>
      <c r="CQ184" s="105">
        <f t="shared" si="135"/>
        <v>775</v>
      </c>
      <c r="CR184" s="105">
        <f t="shared" si="136"/>
        <v>1925</v>
      </c>
      <c r="CS184" s="105">
        <f t="shared" si="156"/>
        <v>0</v>
      </c>
      <c r="CT184" s="105">
        <f t="shared" si="157"/>
        <v>12300</v>
      </c>
      <c r="CU184" s="125">
        <f t="shared" si="155"/>
        <v>1025</v>
      </c>
      <c r="CV184" s="106">
        <f t="shared" si="137"/>
        <v>2460</v>
      </c>
      <c r="CW184" s="105">
        <f t="shared" si="138"/>
        <v>9840</v>
      </c>
      <c r="CY184" s="87"/>
    </row>
    <row r="185" spans="1:103" s="88" customFormat="1" ht="18.75" customHeight="1" x14ac:dyDescent="0.25">
      <c r="A185" s="111">
        <v>197</v>
      </c>
      <c r="B185" s="111" t="s">
        <v>259</v>
      </c>
      <c r="C185" s="117" t="s">
        <v>8</v>
      </c>
      <c r="D185" s="110">
        <v>1000</v>
      </c>
      <c r="E185" s="110"/>
      <c r="F185" s="110"/>
      <c r="G185" s="110"/>
      <c r="H185" s="105"/>
      <c r="I185" s="110">
        <f t="shared" si="145"/>
        <v>1000</v>
      </c>
      <c r="J185" s="106">
        <f t="shared" si="146"/>
        <v>200</v>
      </c>
      <c r="K185" s="110">
        <v>1000</v>
      </c>
      <c r="L185" s="110"/>
      <c r="M185" s="110">
        <v>250</v>
      </c>
      <c r="N185" s="110"/>
      <c r="O185" s="110"/>
      <c r="P185" s="106"/>
      <c r="Q185" s="110">
        <f t="shared" si="147"/>
        <v>1250</v>
      </c>
      <c r="R185" s="110">
        <f t="shared" si="148"/>
        <v>250</v>
      </c>
      <c r="S185" s="110">
        <v>1000</v>
      </c>
      <c r="T185" s="110"/>
      <c r="U185" s="110"/>
      <c r="V185" s="110">
        <v>125</v>
      </c>
      <c r="W185" s="110"/>
      <c r="X185" s="110"/>
      <c r="Y185" s="110"/>
      <c r="Z185" s="110">
        <f t="shared" si="149"/>
        <v>1125</v>
      </c>
      <c r="AA185" s="105">
        <f t="shared" si="150"/>
        <v>225</v>
      </c>
      <c r="AB185" s="110">
        <v>1000</v>
      </c>
      <c r="AC185" s="110"/>
      <c r="AD185" s="110"/>
      <c r="AE185" s="110">
        <v>500</v>
      </c>
      <c r="AF185" s="110"/>
      <c r="AG185" s="110"/>
      <c r="AH185" s="105">
        <f t="shared" si="151"/>
        <v>1500</v>
      </c>
      <c r="AI185" s="105">
        <f t="shared" si="152"/>
        <v>300</v>
      </c>
      <c r="AJ185" s="105">
        <v>1000</v>
      </c>
      <c r="AK185" s="105"/>
      <c r="AL185" s="105">
        <v>125</v>
      </c>
      <c r="AM185" s="105"/>
      <c r="AN185" s="105"/>
      <c r="AO185" s="110">
        <f t="shared" si="153"/>
        <v>1125</v>
      </c>
      <c r="AP185" s="105">
        <f t="shared" si="154"/>
        <v>225</v>
      </c>
      <c r="AQ185" s="107">
        <v>1000</v>
      </c>
      <c r="AR185" s="114"/>
      <c r="AS185" s="109"/>
      <c r="AT185" s="105"/>
      <c r="AU185" s="105"/>
      <c r="AV185" s="105">
        <f t="shared" si="141"/>
        <v>1000</v>
      </c>
      <c r="AW185" s="105">
        <f t="shared" si="142"/>
        <v>200</v>
      </c>
      <c r="AX185" s="109">
        <v>1000</v>
      </c>
      <c r="AY185" s="109"/>
      <c r="AZ185" s="109">
        <v>125</v>
      </c>
      <c r="BA185" s="115"/>
      <c r="BB185" s="117"/>
      <c r="BC185" s="105">
        <f t="shared" si="143"/>
        <v>1125</v>
      </c>
      <c r="BD185" s="109">
        <f t="shared" si="144"/>
        <v>225</v>
      </c>
      <c r="BE185" s="106">
        <v>544.52</v>
      </c>
      <c r="BF185" s="105"/>
      <c r="BG185" s="105"/>
      <c r="BH185" s="105"/>
      <c r="BI185" s="105">
        <v>500</v>
      </c>
      <c r="BJ185" s="117">
        <v>455.48</v>
      </c>
      <c r="BK185" s="105">
        <f t="shared" si="124"/>
        <v>1500</v>
      </c>
      <c r="BL185" s="105">
        <f t="shared" si="125"/>
        <v>300</v>
      </c>
      <c r="BM185" s="105">
        <v>551.38</v>
      </c>
      <c r="BN185" s="105"/>
      <c r="BO185" s="105"/>
      <c r="BP185" s="105"/>
      <c r="BQ185" s="105"/>
      <c r="BR185" s="105">
        <f t="shared" si="126"/>
        <v>551.38</v>
      </c>
      <c r="BS185" s="105">
        <f t="shared" si="127"/>
        <v>110.27600000000001</v>
      </c>
      <c r="BT185" s="105">
        <v>618.19000000000005</v>
      </c>
      <c r="BU185" s="105"/>
      <c r="BV185" s="105"/>
      <c r="BW185" s="105"/>
      <c r="BX185" s="111">
        <f>448.61+381.81</f>
        <v>830.42000000000007</v>
      </c>
      <c r="BY185" s="105">
        <f t="shared" si="128"/>
        <v>1448.6100000000001</v>
      </c>
      <c r="BZ185" s="105">
        <f t="shared" si="129"/>
        <v>289.72200000000004</v>
      </c>
      <c r="CA185" s="105">
        <v>619.04999999999995</v>
      </c>
      <c r="CB185" s="105"/>
      <c r="CC185" s="105"/>
      <c r="CD185" s="105"/>
      <c r="CE185" s="105">
        <v>380.95</v>
      </c>
      <c r="CF185" s="105">
        <f t="shared" si="130"/>
        <v>1000</v>
      </c>
      <c r="CG185" s="105">
        <f t="shared" si="131"/>
        <v>200</v>
      </c>
      <c r="CH185" s="105">
        <v>636.36</v>
      </c>
      <c r="CI185" s="105"/>
      <c r="CJ185" s="105"/>
      <c r="CK185" s="105">
        <v>1000</v>
      </c>
      <c r="CL185" s="105"/>
      <c r="CM185" s="117">
        <v>363.63</v>
      </c>
      <c r="CN185" s="105">
        <f t="shared" si="132"/>
        <v>1999.9900000000002</v>
      </c>
      <c r="CO185" s="105">
        <f t="shared" si="133"/>
        <v>399.99800000000005</v>
      </c>
      <c r="CP185" s="105">
        <f t="shared" si="134"/>
        <v>9969.5</v>
      </c>
      <c r="CQ185" s="105">
        <f t="shared" si="135"/>
        <v>500</v>
      </c>
      <c r="CR185" s="105">
        <f t="shared" si="136"/>
        <v>2125</v>
      </c>
      <c r="CS185" s="105">
        <f t="shared" si="156"/>
        <v>2030.48</v>
      </c>
      <c r="CT185" s="105">
        <f t="shared" si="157"/>
        <v>14624.98</v>
      </c>
      <c r="CU185" s="125">
        <f t="shared" si="155"/>
        <v>1218.7483333333332</v>
      </c>
      <c r="CV185" s="106">
        <f t="shared" si="137"/>
        <v>2924.9960000000001</v>
      </c>
      <c r="CW185" s="105">
        <f t="shared" si="138"/>
        <v>11699.984</v>
      </c>
      <c r="CY185" s="87"/>
    </row>
    <row r="186" spans="1:103" s="88" customFormat="1" ht="27" customHeight="1" x14ac:dyDescent="0.25">
      <c r="A186" s="111">
        <v>198</v>
      </c>
      <c r="B186" s="99" t="s">
        <v>258</v>
      </c>
      <c r="C186" s="122" t="s">
        <v>257</v>
      </c>
      <c r="D186" s="110">
        <v>1600</v>
      </c>
      <c r="E186" s="110"/>
      <c r="F186" s="110">
        <v>1000</v>
      </c>
      <c r="G186" s="110"/>
      <c r="H186" s="105"/>
      <c r="I186" s="110">
        <f t="shared" si="145"/>
        <v>2600</v>
      </c>
      <c r="J186" s="106">
        <f t="shared" si="146"/>
        <v>520</v>
      </c>
      <c r="K186" s="110">
        <v>1600</v>
      </c>
      <c r="L186" s="110"/>
      <c r="M186" s="110">
        <v>800</v>
      </c>
      <c r="N186" s="110"/>
      <c r="O186" s="110"/>
      <c r="P186" s="106"/>
      <c r="Q186" s="110">
        <f t="shared" si="147"/>
        <v>2400</v>
      </c>
      <c r="R186" s="110">
        <f t="shared" si="148"/>
        <v>480</v>
      </c>
      <c r="S186" s="110">
        <v>1600</v>
      </c>
      <c r="T186" s="110"/>
      <c r="U186" s="110">
        <v>900</v>
      </c>
      <c r="V186" s="110"/>
      <c r="W186" s="110"/>
      <c r="X186" s="110"/>
      <c r="Y186" s="110"/>
      <c r="Z186" s="110">
        <f t="shared" si="149"/>
        <v>2500</v>
      </c>
      <c r="AA186" s="105">
        <f t="shared" si="150"/>
        <v>500</v>
      </c>
      <c r="AB186" s="110">
        <v>1737.5</v>
      </c>
      <c r="AC186" s="110"/>
      <c r="AD186" s="110">
        <v>1100</v>
      </c>
      <c r="AE186" s="110">
        <v>500</v>
      </c>
      <c r="AF186" s="110"/>
      <c r="AG186" s="110"/>
      <c r="AH186" s="105">
        <f t="shared" si="151"/>
        <v>3337.5</v>
      </c>
      <c r="AI186" s="105">
        <f t="shared" si="152"/>
        <v>667.5</v>
      </c>
      <c r="AJ186" s="105">
        <v>1600</v>
      </c>
      <c r="AK186" s="105"/>
      <c r="AL186" s="105">
        <v>1000</v>
      </c>
      <c r="AM186" s="105"/>
      <c r="AN186" s="105"/>
      <c r="AO186" s="110">
        <f t="shared" si="153"/>
        <v>2600</v>
      </c>
      <c r="AP186" s="105">
        <f t="shared" si="154"/>
        <v>520</v>
      </c>
      <c r="AQ186" s="107">
        <v>1600</v>
      </c>
      <c r="AR186" s="114"/>
      <c r="AS186" s="109">
        <v>1100</v>
      </c>
      <c r="AT186" s="105"/>
      <c r="AU186" s="105"/>
      <c r="AV186" s="105">
        <f t="shared" si="141"/>
        <v>2700</v>
      </c>
      <c r="AW186" s="105">
        <f t="shared" si="142"/>
        <v>540</v>
      </c>
      <c r="AX186" s="109">
        <v>1600</v>
      </c>
      <c r="AY186" s="109"/>
      <c r="AZ186" s="109">
        <v>1000</v>
      </c>
      <c r="BA186" s="115"/>
      <c r="BB186" s="117"/>
      <c r="BC186" s="105">
        <f t="shared" si="143"/>
        <v>2600</v>
      </c>
      <c r="BD186" s="109">
        <f t="shared" si="144"/>
        <v>520</v>
      </c>
      <c r="BE186" s="106">
        <v>1600</v>
      </c>
      <c r="BF186" s="105"/>
      <c r="BG186" s="105">
        <v>1000</v>
      </c>
      <c r="BH186" s="105"/>
      <c r="BI186" s="105">
        <v>500</v>
      </c>
      <c r="BJ186" s="105"/>
      <c r="BK186" s="105">
        <f t="shared" si="124"/>
        <v>3100</v>
      </c>
      <c r="BL186" s="105">
        <f t="shared" si="125"/>
        <v>620</v>
      </c>
      <c r="BM186" s="105">
        <v>1600</v>
      </c>
      <c r="BN186" s="105"/>
      <c r="BO186" s="105">
        <v>1000</v>
      </c>
      <c r="BP186" s="105"/>
      <c r="BQ186" s="105"/>
      <c r="BR186" s="105">
        <f t="shared" si="126"/>
        <v>2600</v>
      </c>
      <c r="BS186" s="105">
        <f t="shared" si="127"/>
        <v>520</v>
      </c>
      <c r="BT186" s="105">
        <v>1837.5</v>
      </c>
      <c r="BU186" s="105"/>
      <c r="BV186" s="105">
        <v>1000</v>
      </c>
      <c r="BW186" s="105"/>
      <c r="BX186" s="111"/>
      <c r="BY186" s="105">
        <f t="shared" si="128"/>
        <v>2837.5</v>
      </c>
      <c r="BZ186" s="105">
        <f t="shared" si="129"/>
        <v>567.5</v>
      </c>
      <c r="CA186" s="105">
        <v>1600</v>
      </c>
      <c r="CB186" s="105"/>
      <c r="CC186" s="105">
        <v>1000</v>
      </c>
      <c r="CD186" s="105"/>
      <c r="CE186" s="105"/>
      <c r="CF186" s="105">
        <f t="shared" si="130"/>
        <v>2600</v>
      </c>
      <c r="CG186" s="105">
        <f t="shared" si="131"/>
        <v>520</v>
      </c>
      <c r="CH186" s="105">
        <v>1600</v>
      </c>
      <c r="CI186" s="105"/>
      <c r="CJ186" s="105">
        <v>1000</v>
      </c>
      <c r="CK186" s="105">
        <v>1600</v>
      </c>
      <c r="CL186" s="105"/>
      <c r="CM186" s="117"/>
      <c r="CN186" s="105">
        <f t="shared" si="132"/>
        <v>4200</v>
      </c>
      <c r="CO186" s="105">
        <f t="shared" si="133"/>
        <v>840</v>
      </c>
      <c r="CP186" s="105">
        <f t="shared" si="134"/>
        <v>19575</v>
      </c>
      <c r="CQ186" s="105">
        <f t="shared" si="135"/>
        <v>11900</v>
      </c>
      <c r="CR186" s="105">
        <f t="shared" si="136"/>
        <v>2600</v>
      </c>
      <c r="CS186" s="105">
        <f t="shared" si="156"/>
        <v>0</v>
      </c>
      <c r="CT186" s="105">
        <f t="shared" si="157"/>
        <v>34075</v>
      </c>
      <c r="CU186" s="125">
        <f t="shared" si="155"/>
        <v>2839.5833333333335</v>
      </c>
      <c r="CV186" s="106">
        <f t="shared" si="137"/>
        <v>6815</v>
      </c>
      <c r="CW186" s="105">
        <f t="shared" si="138"/>
        <v>27260</v>
      </c>
      <c r="CY186" s="87"/>
    </row>
    <row r="187" spans="1:103" s="88" customFormat="1" ht="18.95" customHeight="1" x14ac:dyDescent="0.25">
      <c r="A187" s="111">
        <v>200</v>
      </c>
      <c r="B187" s="111" t="s">
        <v>256</v>
      </c>
      <c r="C187" s="117" t="s">
        <v>9</v>
      </c>
      <c r="D187" s="110">
        <v>900</v>
      </c>
      <c r="E187" s="110"/>
      <c r="F187" s="110">
        <v>125</v>
      </c>
      <c r="G187" s="110"/>
      <c r="H187" s="105"/>
      <c r="I187" s="110">
        <f t="shared" si="145"/>
        <v>1025</v>
      </c>
      <c r="J187" s="106">
        <f t="shared" si="146"/>
        <v>205</v>
      </c>
      <c r="K187" s="110">
        <v>642.86</v>
      </c>
      <c r="L187" s="110"/>
      <c r="M187" s="110">
        <v>350</v>
      </c>
      <c r="N187" s="110"/>
      <c r="O187" s="110"/>
      <c r="P187" s="106"/>
      <c r="Q187" s="110">
        <f t="shared" si="147"/>
        <v>992.86</v>
      </c>
      <c r="R187" s="110">
        <f t="shared" si="148"/>
        <v>198.572</v>
      </c>
      <c r="S187" s="110">
        <v>900</v>
      </c>
      <c r="T187" s="110"/>
      <c r="U187" s="110"/>
      <c r="V187" s="110">
        <v>125</v>
      </c>
      <c r="W187" s="110"/>
      <c r="X187" s="110"/>
      <c r="Y187" s="110">
        <v>257.14</v>
      </c>
      <c r="Z187" s="110">
        <f t="shared" si="149"/>
        <v>1282.1399999999999</v>
      </c>
      <c r="AA187" s="105">
        <f t="shared" si="150"/>
        <v>256.428</v>
      </c>
      <c r="AB187" s="110">
        <v>900</v>
      </c>
      <c r="AC187" s="110"/>
      <c r="AD187" s="110"/>
      <c r="AE187" s="110">
        <v>500</v>
      </c>
      <c r="AF187" s="110"/>
      <c r="AG187" s="110"/>
      <c r="AH187" s="105">
        <f t="shared" si="151"/>
        <v>1400</v>
      </c>
      <c r="AI187" s="105">
        <f t="shared" si="152"/>
        <v>280</v>
      </c>
      <c r="AJ187" s="105">
        <v>900</v>
      </c>
      <c r="AK187" s="105"/>
      <c r="AL187" s="105">
        <v>125</v>
      </c>
      <c r="AM187" s="105"/>
      <c r="AN187" s="105"/>
      <c r="AO187" s="110">
        <f t="shared" si="153"/>
        <v>1025</v>
      </c>
      <c r="AP187" s="105">
        <f t="shared" si="154"/>
        <v>205</v>
      </c>
      <c r="AQ187" s="107">
        <v>290.91000000000003</v>
      </c>
      <c r="AR187" s="114"/>
      <c r="AS187" s="109"/>
      <c r="AT187" s="105"/>
      <c r="AU187" s="105">
        <v>322.72000000000003</v>
      </c>
      <c r="AV187" s="105">
        <f t="shared" si="141"/>
        <v>613.63000000000011</v>
      </c>
      <c r="AW187" s="105">
        <f t="shared" si="142"/>
        <v>122.72600000000003</v>
      </c>
      <c r="AX187" s="109">
        <v>857.14</v>
      </c>
      <c r="AY187" s="109"/>
      <c r="AZ187" s="109">
        <v>125</v>
      </c>
      <c r="BA187" s="115"/>
      <c r="BB187" s="117">
        <v>329.21</v>
      </c>
      <c r="BC187" s="105">
        <f t="shared" si="143"/>
        <v>1311.35</v>
      </c>
      <c r="BD187" s="109">
        <f t="shared" si="144"/>
        <v>262.27</v>
      </c>
      <c r="BE187" s="106">
        <v>900</v>
      </c>
      <c r="BF187" s="105"/>
      <c r="BG187" s="105"/>
      <c r="BH187" s="105"/>
      <c r="BI187" s="105">
        <v>500</v>
      </c>
      <c r="BJ187" s="117"/>
      <c r="BK187" s="105">
        <f t="shared" si="124"/>
        <v>1400</v>
      </c>
      <c r="BL187" s="105">
        <f t="shared" si="125"/>
        <v>280</v>
      </c>
      <c r="BM187" s="105">
        <v>900</v>
      </c>
      <c r="BN187" s="105"/>
      <c r="BO187" s="105"/>
      <c r="BP187" s="105"/>
      <c r="BQ187" s="105"/>
      <c r="BR187" s="105">
        <f t="shared" si="126"/>
        <v>900</v>
      </c>
      <c r="BS187" s="105">
        <f t="shared" si="127"/>
        <v>180</v>
      </c>
      <c r="BT187" s="105">
        <v>900</v>
      </c>
      <c r="BU187" s="105"/>
      <c r="BV187" s="105"/>
      <c r="BW187" s="105"/>
      <c r="BX187" s="111"/>
      <c r="BY187" s="105">
        <f t="shared" si="128"/>
        <v>900</v>
      </c>
      <c r="BZ187" s="105">
        <f t="shared" si="129"/>
        <v>180</v>
      </c>
      <c r="CA187" s="105">
        <v>900</v>
      </c>
      <c r="CB187" s="105"/>
      <c r="CC187" s="105"/>
      <c r="CD187" s="105"/>
      <c r="CE187" s="105"/>
      <c r="CF187" s="105">
        <f t="shared" si="130"/>
        <v>900</v>
      </c>
      <c r="CG187" s="105">
        <f t="shared" si="131"/>
        <v>180</v>
      </c>
      <c r="CH187" s="105">
        <v>900</v>
      </c>
      <c r="CI187" s="105"/>
      <c r="CJ187" s="105"/>
      <c r="CK187" s="105">
        <v>900</v>
      </c>
      <c r="CL187" s="105"/>
      <c r="CM187" s="117"/>
      <c r="CN187" s="105">
        <f t="shared" si="132"/>
        <v>1800</v>
      </c>
      <c r="CO187" s="105">
        <f t="shared" si="133"/>
        <v>360</v>
      </c>
      <c r="CP187" s="105">
        <f t="shared" si="134"/>
        <v>9890.91</v>
      </c>
      <c r="CQ187" s="105">
        <f t="shared" si="135"/>
        <v>725</v>
      </c>
      <c r="CR187" s="105">
        <f t="shared" si="136"/>
        <v>2025</v>
      </c>
      <c r="CS187" s="105">
        <f t="shared" si="156"/>
        <v>909.07</v>
      </c>
      <c r="CT187" s="105">
        <f t="shared" si="157"/>
        <v>13549.98</v>
      </c>
      <c r="CU187" s="125">
        <f t="shared" si="155"/>
        <v>1129.165</v>
      </c>
      <c r="CV187" s="106">
        <f t="shared" si="137"/>
        <v>2709.9960000000001</v>
      </c>
      <c r="CW187" s="105">
        <f t="shared" si="138"/>
        <v>10839.984</v>
      </c>
      <c r="CY187" s="87"/>
    </row>
    <row r="188" spans="1:103" s="88" customFormat="1" ht="18.95" customHeight="1" x14ac:dyDescent="0.25">
      <c r="A188" s="111">
        <v>201</v>
      </c>
      <c r="B188" s="111" t="s">
        <v>255</v>
      </c>
      <c r="C188" s="117" t="s">
        <v>9</v>
      </c>
      <c r="D188" s="110">
        <v>900</v>
      </c>
      <c r="E188" s="110"/>
      <c r="F188" s="110">
        <v>500</v>
      </c>
      <c r="G188" s="110"/>
      <c r="H188" s="105"/>
      <c r="I188" s="110">
        <f t="shared" si="145"/>
        <v>1400</v>
      </c>
      <c r="J188" s="106">
        <f t="shared" si="146"/>
        <v>280</v>
      </c>
      <c r="K188" s="110">
        <v>900</v>
      </c>
      <c r="L188" s="110"/>
      <c r="M188" s="110">
        <v>400</v>
      </c>
      <c r="N188" s="110"/>
      <c r="O188" s="110"/>
      <c r="P188" s="106"/>
      <c r="Q188" s="110">
        <f t="shared" si="147"/>
        <v>1300</v>
      </c>
      <c r="R188" s="110">
        <f t="shared" si="148"/>
        <v>260</v>
      </c>
      <c r="S188" s="110">
        <v>900</v>
      </c>
      <c r="T188" s="110"/>
      <c r="U188" s="110">
        <v>500</v>
      </c>
      <c r="V188" s="110">
        <v>125</v>
      </c>
      <c r="W188" s="110"/>
      <c r="X188" s="110"/>
      <c r="Y188" s="110"/>
      <c r="Z188" s="110">
        <f t="shared" si="149"/>
        <v>1525</v>
      </c>
      <c r="AA188" s="105">
        <f t="shared" si="150"/>
        <v>305</v>
      </c>
      <c r="AB188" s="110">
        <v>900</v>
      </c>
      <c r="AC188" s="110"/>
      <c r="AD188" s="110">
        <v>550</v>
      </c>
      <c r="AE188" s="110">
        <v>500</v>
      </c>
      <c r="AF188" s="110"/>
      <c r="AG188" s="110"/>
      <c r="AH188" s="105">
        <f t="shared" si="151"/>
        <v>1950</v>
      </c>
      <c r="AI188" s="105">
        <f t="shared" si="152"/>
        <v>390</v>
      </c>
      <c r="AJ188" s="105">
        <v>900</v>
      </c>
      <c r="AK188" s="105"/>
      <c r="AL188" s="105">
        <v>500</v>
      </c>
      <c r="AM188" s="105"/>
      <c r="AN188" s="105"/>
      <c r="AO188" s="110">
        <f t="shared" si="153"/>
        <v>1400</v>
      </c>
      <c r="AP188" s="105">
        <f t="shared" si="154"/>
        <v>280</v>
      </c>
      <c r="AQ188" s="107">
        <v>900</v>
      </c>
      <c r="AR188" s="114"/>
      <c r="AS188" s="109">
        <v>500</v>
      </c>
      <c r="AT188" s="105"/>
      <c r="AU188" s="105"/>
      <c r="AV188" s="105">
        <f t="shared" si="141"/>
        <v>1400</v>
      </c>
      <c r="AW188" s="105">
        <f t="shared" si="142"/>
        <v>280</v>
      </c>
      <c r="AX188" s="109">
        <v>900</v>
      </c>
      <c r="AY188" s="109"/>
      <c r="AZ188" s="109">
        <v>500</v>
      </c>
      <c r="BA188" s="115"/>
      <c r="BB188" s="117"/>
      <c r="BC188" s="105">
        <f t="shared" si="143"/>
        <v>1400</v>
      </c>
      <c r="BD188" s="109">
        <f t="shared" si="144"/>
        <v>280</v>
      </c>
      <c r="BE188" s="106">
        <v>900</v>
      </c>
      <c r="BF188" s="105"/>
      <c r="BG188" s="105">
        <v>600</v>
      </c>
      <c r="BH188" s="105"/>
      <c r="BI188" s="105">
        <v>500</v>
      </c>
      <c r="BJ188" s="117"/>
      <c r="BK188" s="105">
        <f t="shared" si="124"/>
        <v>2000</v>
      </c>
      <c r="BL188" s="105">
        <f t="shared" si="125"/>
        <v>400</v>
      </c>
      <c r="BM188" s="105">
        <v>1214.03</v>
      </c>
      <c r="BN188" s="105"/>
      <c r="BO188" s="105">
        <v>600</v>
      </c>
      <c r="BP188" s="105"/>
      <c r="BQ188" s="105"/>
      <c r="BR188" s="105">
        <f t="shared" si="126"/>
        <v>1814.03</v>
      </c>
      <c r="BS188" s="105">
        <f t="shared" si="127"/>
        <v>362.80600000000004</v>
      </c>
      <c r="BT188" s="105">
        <v>900</v>
      </c>
      <c r="BU188" s="105"/>
      <c r="BV188" s="105">
        <v>500</v>
      </c>
      <c r="BW188" s="105"/>
      <c r="BX188" s="111"/>
      <c r="BY188" s="105">
        <f t="shared" si="128"/>
        <v>1400</v>
      </c>
      <c r="BZ188" s="105">
        <f t="shared" si="129"/>
        <v>280</v>
      </c>
      <c r="CA188" s="105">
        <v>900</v>
      </c>
      <c r="CB188" s="105"/>
      <c r="CC188" s="105">
        <v>450</v>
      </c>
      <c r="CD188" s="105"/>
      <c r="CE188" s="105"/>
      <c r="CF188" s="105">
        <f t="shared" si="130"/>
        <v>1350</v>
      </c>
      <c r="CG188" s="105">
        <f t="shared" si="131"/>
        <v>270</v>
      </c>
      <c r="CH188" s="105">
        <v>900</v>
      </c>
      <c r="CI188" s="105"/>
      <c r="CJ188" s="105">
        <v>450</v>
      </c>
      <c r="CK188" s="105">
        <v>900</v>
      </c>
      <c r="CL188" s="105"/>
      <c r="CM188" s="117"/>
      <c r="CN188" s="105">
        <f t="shared" si="132"/>
        <v>2250</v>
      </c>
      <c r="CO188" s="105">
        <f t="shared" si="133"/>
        <v>450</v>
      </c>
      <c r="CP188" s="105">
        <f t="shared" si="134"/>
        <v>11114.029999999999</v>
      </c>
      <c r="CQ188" s="105">
        <f t="shared" si="135"/>
        <v>6050</v>
      </c>
      <c r="CR188" s="105">
        <f t="shared" si="136"/>
        <v>2025</v>
      </c>
      <c r="CS188" s="105">
        <f t="shared" si="156"/>
        <v>0</v>
      </c>
      <c r="CT188" s="105">
        <f t="shared" si="157"/>
        <v>19189.03</v>
      </c>
      <c r="CU188" s="125">
        <f t="shared" si="155"/>
        <v>1599.0858333333333</v>
      </c>
      <c r="CV188" s="106">
        <f t="shared" si="137"/>
        <v>3837.806</v>
      </c>
      <c r="CW188" s="105">
        <f t="shared" si="138"/>
        <v>15351.223999999998</v>
      </c>
      <c r="CY188" s="87"/>
    </row>
    <row r="189" spans="1:103" s="88" customFormat="1" ht="18.95" customHeight="1" x14ac:dyDescent="0.25">
      <c r="A189" s="111">
        <v>202</v>
      </c>
      <c r="B189" s="111" t="s">
        <v>254</v>
      </c>
      <c r="C189" s="117" t="s">
        <v>9</v>
      </c>
      <c r="D189" s="110">
        <v>0</v>
      </c>
      <c r="E189" s="110"/>
      <c r="F189" s="110"/>
      <c r="G189" s="110"/>
      <c r="H189" s="105"/>
      <c r="I189" s="110">
        <f t="shared" si="145"/>
        <v>0</v>
      </c>
      <c r="J189" s="106">
        <f t="shared" si="146"/>
        <v>0</v>
      </c>
      <c r="K189" s="110">
        <v>900</v>
      </c>
      <c r="L189" s="110"/>
      <c r="M189" s="110"/>
      <c r="N189" s="110"/>
      <c r="O189" s="110"/>
      <c r="P189" s="106">
        <v>900</v>
      </c>
      <c r="Q189" s="110">
        <f t="shared" si="147"/>
        <v>1800</v>
      </c>
      <c r="R189" s="110">
        <f t="shared" si="148"/>
        <v>360</v>
      </c>
      <c r="S189" s="110">
        <v>0</v>
      </c>
      <c r="T189" s="110"/>
      <c r="U189" s="110"/>
      <c r="V189" s="110"/>
      <c r="W189" s="110"/>
      <c r="X189" s="110"/>
      <c r="Y189" s="110">
        <v>900</v>
      </c>
      <c r="Z189" s="110">
        <f t="shared" si="149"/>
        <v>900</v>
      </c>
      <c r="AA189" s="105">
        <f t="shared" si="150"/>
        <v>180</v>
      </c>
      <c r="AB189" s="110">
        <v>0</v>
      </c>
      <c r="AC189" s="110"/>
      <c r="AD189" s="110"/>
      <c r="AE189" s="110"/>
      <c r="AF189" s="110"/>
      <c r="AG189" s="110">
        <v>3460</v>
      </c>
      <c r="AH189" s="105">
        <f t="shared" si="151"/>
        <v>3460</v>
      </c>
      <c r="AI189" s="105">
        <f t="shared" si="152"/>
        <v>692</v>
      </c>
      <c r="AJ189" s="105">
        <v>0</v>
      </c>
      <c r="AK189" s="105"/>
      <c r="AL189" s="105"/>
      <c r="AM189" s="105"/>
      <c r="AN189" s="105"/>
      <c r="AO189" s="110">
        <f t="shared" si="153"/>
        <v>0</v>
      </c>
      <c r="AP189" s="105">
        <f t="shared" si="154"/>
        <v>0</v>
      </c>
      <c r="AQ189" s="107">
        <v>0</v>
      </c>
      <c r="AR189" s="114"/>
      <c r="AS189" s="109"/>
      <c r="AT189" s="105"/>
      <c r="AU189" s="105"/>
      <c r="AV189" s="105">
        <f t="shared" si="141"/>
        <v>0</v>
      </c>
      <c r="AW189" s="105">
        <f t="shared" si="142"/>
        <v>0</v>
      </c>
      <c r="AX189" s="109">
        <v>0</v>
      </c>
      <c r="AY189" s="109"/>
      <c r="AZ189" s="109"/>
      <c r="BA189" s="115"/>
      <c r="BB189" s="117"/>
      <c r="BC189" s="105">
        <f t="shared" si="143"/>
        <v>0</v>
      </c>
      <c r="BD189" s="109">
        <f t="shared" si="144"/>
        <v>0</v>
      </c>
      <c r="BE189" s="106">
        <v>0</v>
      </c>
      <c r="BF189" s="105"/>
      <c r="BG189" s="105"/>
      <c r="BH189" s="105"/>
      <c r="BI189" s="105">
        <v>0</v>
      </c>
      <c r="BJ189" s="117"/>
      <c r="BK189" s="105">
        <f t="shared" si="124"/>
        <v>0</v>
      </c>
      <c r="BL189" s="105">
        <f t="shared" si="125"/>
        <v>0</v>
      </c>
      <c r="BM189" s="105">
        <v>0</v>
      </c>
      <c r="BN189" s="105"/>
      <c r="BO189" s="105">
        <v>0</v>
      </c>
      <c r="BP189" s="105"/>
      <c r="BQ189" s="105">
        <v>530.03</v>
      </c>
      <c r="BR189" s="105">
        <f t="shared" si="126"/>
        <v>530.03</v>
      </c>
      <c r="BS189" s="105">
        <f t="shared" si="127"/>
        <v>106.006</v>
      </c>
      <c r="BT189" s="105">
        <v>0</v>
      </c>
      <c r="BU189" s="105"/>
      <c r="BV189" s="105"/>
      <c r="BW189" s="105"/>
      <c r="BX189" s="111"/>
      <c r="BY189" s="105">
        <f t="shared" si="128"/>
        <v>0</v>
      </c>
      <c r="BZ189" s="105">
        <f t="shared" si="129"/>
        <v>0</v>
      </c>
      <c r="CA189" s="105">
        <v>0</v>
      </c>
      <c r="CB189" s="105"/>
      <c r="CC189" s="105"/>
      <c r="CD189" s="105"/>
      <c r="CE189" s="105"/>
      <c r="CF189" s="105">
        <f t="shared" si="130"/>
        <v>0</v>
      </c>
      <c r="CG189" s="105">
        <f t="shared" si="131"/>
        <v>0</v>
      </c>
      <c r="CH189" s="105">
        <v>0</v>
      </c>
      <c r="CI189" s="105"/>
      <c r="CJ189" s="105"/>
      <c r="CK189" s="105">
        <v>0</v>
      </c>
      <c r="CL189" s="105"/>
      <c r="CM189" s="117"/>
      <c r="CN189" s="105">
        <f t="shared" si="132"/>
        <v>0</v>
      </c>
      <c r="CO189" s="105">
        <f t="shared" si="133"/>
        <v>0</v>
      </c>
      <c r="CP189" s="105">
        <f t="shared" si="134"/>
        <v>900</v>
      </c>
      <c r="CQ189" s="105">
        <f t="shared" si="135"/>
        <v>0</v>
      </c>
      <c r="CR189" s="105">
        <f t="shared" si="136"/>
        <v>0</v>
      </c>
      <c r="CS189" s="105">
        <f t="shared" si="156"/>
        <v>5790.03</v>
      </c>
      <c r="CT189" s="105">
        <f t="shared" si="157"/>
        <v>6690.03</v>
      </c>
      <c r="CU189" s="125">
        <f t="shared" si="155"/>
        <v>557.50249999999994</v>
      </c>
      <c r="CV189" s="106">
        <f t="shared" si="137"/>
        <v>1338.0059999999999</v>
      </c>
      <c r="CW189" s="105">
        <f t="shared" si="138"/>
        <v>5352.0239999999994</v>
      </c>
      <c r="CY189" s="87"/>
    </row>
    <row r="190" spans="1:103" s="88" customFormat="1" ht="18.95" customHeight="1" x14ac:dyDescent="0.25">
      <c r="A190" s="111">
        <v>203</v>
      </c>
      <c r="B190" s="111" t="s">
        <v>253</v>
      </c>
      <c r="C190" s="117" t="s">
        <v>9</v>
      </c>
      <c r="D190" s="110"/>
      <c r="E190" s="110"/>
      <c r="F190" s="110"/>
      <c r="G190" s="110"/>
      <c r="H190" s="105"/>
      <c r="I190" s="110"/>
      <c r="J190" s="106"/>
      <c r="K190" s="110"/>
      <c r="L190" s="110"/>
      <c r="M190" s="110"/>
      <c r="N190" s="110"/>
      <c r="O190" s="110"/>
      <c r="P190" s="106"/>
      <c r="Q190" s="110"/>
      <c r="R190" s="110"/>
      <c r="S190" s="110"/>
      <c r="T190" s="110"/>
      <c r="U190" s="110"/>
      <c r="V190" s="110"/>
      <c r="W190" s="110"/>
      <c r="X190" s="110"/>
      <c r="Y190" s="110"/>
      <c r="Z190" s="110"/>
      <c r="AA190" s="105"/>
      <c r="AB190" s="110"/>
      <c r="AC190" s="110"/>
      <c r="AD190" s="110"/>
      <c r="AE190" s="110"/>
      <c r="AF190" s="110"/>
      <c r="AG190" s="110"/>
      <c r="AH190" s="105"/>
      <c r="AI190" s="105"/>
      <c r="AJ190" s="105"/>
      <c r="AK190" s="105"/>
      <c r="AL190" s="105"/>
      <c r="AM190" s="105"/>
      <c r="AN190" s="105"/>
      <c r="AO190" s="110"/>
      <c r="AP190" s="105"/>
      <c r="AQ190" s="107">
        <v>1150</v>
      </c>
      <c r="AR190" s="114"/>
      <c r="AS190" s="109"/>
      <c r="AT190" s="105"/>
      <c r="AU190" s="105"/>
      <c r="AV190" s="105">
        <f t="shared" si="141"/>
        <v>1150</v>
      </c>
      <c r="AW190" s="105">
        <f t="shared" si="142"/>
        <v>230</v>
      </c>
      <c r="AX190" s="109">
        <v>900</v>
      </c>
      <c r="AY190" s="109"/>
      <c r="AZ190" s="109"/>
      <c r="BA190" s="115"/>
      <c r="BB190" s="117"/>
      <c r="BC190" s="105">
        <f t="shared" si="143"/>
        <v>900</v>
      </c>
      <c r="BD190" s="109">
        <f t="shared" si="144"/>
        <v>180</v>
      </c>
      <c r="BE190" s="106">
        <v>860.87</v>
      </c>
      <c r="BF190" s="105"/>
      <c r="BG190" s="105"/>
      <c r="BH190" s="105"/>
      <c r="BI190" s="105">
        <v>500</v>
      </c>
      <c r="BJ190" s="117"/>
      <c r="BK190" s="105">
        <f t="shared" si="124"/>
        <v>1360.87</v>
      </c>
      <c r="BL190" s="105">
        <f t="shared" si="125"/>
        <v>272.17399999999998</v>
      </c>
      <c r="BM190" s="105">
        <v>939.13</v>
      </c>
      <c r="BN190" s="105"/>
      <c r="BO190" s="105"/>
      <c r="BP190" s="105"/>
      <c r="BQ190" s="105"/>
      <c r="BR190" s="105">
        <f t="shared" si="126"/>
        <v>939.13</v>
      </c>
      <c r="BS190" s="105">
        <f t="shared" si="127"/>
        <v>187.82600000000002</v>
      </c>
      <c r="BT190" s="105">
        <v>900</v>
      </c>
      <c r="BU190" s="105"/>
      <c r="BV190" s="105"/>
      <c r="BW190" s="105"/>
      <c r="BX190" s="111"/>
      <c r="BY190" s="105">
        <f t="shared" si="128"/>
        <v>900</v>
      </c>
      <c r="BZ190" s="105">
        <f t="shared" si="129"/>
        <v>180</v>
      </c>
      <c r="CA190" s="105">
        <v>720</v>
      </c>
      <c r="CB190" s="105"/>
      <c r="CC190" s="105"/>
      <c r="CD190" s="105"/>
      <c r="CE190" s="105">
        <v>180</v>
      </c>
      <c r="CF190" s="105">
        <f t="shared" si="130"/>
        <v>900</v>
      </c>
      <c r="CG190" s="105">
        <f t="shared" si="131"/>
        <v>180</v>
      </c>
      <c r="CH190" s="105">
        <v>900</v>
      </c>
      <c r="CI190" s="105"/>
      <c r="CJ190" s="105"/>
      <c r="CK190" s="105">
        <v>900</v>
      </c>
      <c r="CL190" s="105"/>
      <c r="CM190" s="117"/>
      <c r="CN190" s="105">
        <f t="shared" si="132"/>
        <v>1800</v>
      </c>
      <c r="CO190" s="105">
        <f t="shared" si="133"/>
        <v>360</v>
      </c>
      <c r="CP190" s="105">
        <f t="shared" si="134"/>
        <v>6370</v>
      </c>
      <c r="CQ190" s="105">
        <f t="shared" si="135"/>
        <v>0</v>
      </c>
      <c r="CR190" s="105">
        <f t="shared" si="136"/>
        <v>1400</v>
      </c>
      <c r="CS190" s="105">
        <f t="shared" si="156"/>
        <v>180</v>
      </c>
      <c r="CT190" s="105">
        <f t="shared" si="157"/>
        <v>7950</v>
      </c>
      <c r="CU190" s="125">
        <f t="shared" si="155"/>
        <v>662.5</v>
      </c>
      <c r="CV190" s="106">
        <f t="shared" si="137"/>
        <v>1590</v>
      </c>
      <c r="CW190" s="105">
        <f t="shared" si="138"/>
        <v>6360</v>
      </c>
      <c r="CY190" s="87"/>
    </row>
    <row r="191" spans="1:103" s="88" customFormat="1" ht="21.75" customHeight="1" x14ac:dyDescent="0.25">
      <c r="A191" s="111">
        <v>204</v>
      </c>
      <c r="B191" s="111" t="s">
        <v>252</v>
      </c>
      <c r="C191" s="117" t="s">
        <v>10</v>
      </c>
      <c r="D191" s="110">
        <v>800</v>
      </c>
      <c r="E191" s="110"/>
      <c r="F191" s="110">
        <v>125</v>
      </c>
      <c r="G191" s="110"/>
      <c r="H191" s="105"/>
      <c r="I191" s="110">
        <f t="shared" ref="I191:I208" si="158">H191+G191+F191+E191+D191</f>
        <v>925</v>
      </c>
      <c r="J191" s="106">
        <f t="shared" ref="J191:J197" si="159">I191*20%</f>
        <v>185</v>
      </c>
      <c r="K191" s="110">
        <v>800</v>
      </c>
      <c r="L191" s="110"/>
      <c r="M191" s="110"/>
      <c r="N191" s="110"/>
      <c r="O191" s="110"/>
      <c r="P191" s="106"/>
      <c r="Q191" s="110">
        <f t="shared" ref="Q191:Q208" si="160">P191+O191+N191+M191+L191+K191</f>
        <v>800</v>
      </c>
      <c r="R191" s="110">
        <f t="shared" ref="R191:R197" si="161">Q191*20%</f>
        <v>160</v>
      </c>
      <c r="S191" s="110">
        <v>800</v>
      </c>
      <c r="T191" s="110"/>
      <c r="U191" s="110">
        <v>125</v>
      </c>
      <c r="V191" s="110">
        <v>125</v>
      </c>
      <c r="W191" s="110"/>
      <c r="X191" s="110"/>
      <c r="Y191" s="110"/>
      <c r="Z191" s="110">
        <f t="shared" ref="Z191:Z208" si="162">Y191+X191+W191+V191+U191+T191+S191</f>
        <v>1050</v>
      </c>
      <c r="AA191" s="105">
        <f t="shared" ref="AA191:AA197" si="163">Z191*20%</f>
        <v>210</v>
      </c>
      <c r="AB191" s="110">
        <v>800</v>
      </c>
      <c r="AC191" s="110"/>
      <c r="AD191" s="110">
        <v>100</v>
      </c>
      <c r="AE191" s="110">
        <v>500</v>
      </c>
      <c r="AF191" s="110"/>
      <c r="AG191" s="110"/>
      <c r="AH191" s="105">
        <f t="shared" ref="AH191:AH208" si="164">AG191+AF191+AE191+AD191+AC191+AB191</f>
        <v>1400</v>
      </c>
      <c r="AI191" s="105">
        <f t="shared" ref="AI191:AI197" si="165">AH191*20%</f>
        <v>280</v>
      </c>
      <c r="AJ191" s="105">
        <v>800</v>
      </c>
      <c r="AK191" s="105"/>
      <c r="AL191" s="105">
        <v>100</v>
      </c>
      <c r="AM191" s="105"/>
      <c r="AN191" s="105"/>
      <c r="AO191" s="110">
        <f t="shared" ref="AO191:AO208" si="166">AN191+AM191+AL191+AK191+AJ191</f>
        <v>900</v>
      </c>
      <c r="AP191" s="105">
        <f t="shared" ref="AP191:AP208" si="167">AO191*20%</f>
        <v>180</v>
      </c>
      <c r="AQ191" s="107">
        <v>800</v>
      </c>
      <c r="AR191" s="114"/>
      <c r="AS191" s="109"/>
      <c r="AT191" s="105"/>
      <c r="AU191" s="105"/>
      <c r="AV191" s="105">
        <f t="shared" si="141"/>
        <v>800</v>
      </c>
      <c r="AW191" s="105">
        <f t="shared" si="142"/>
        <v>160</v>
      </c>
      <c r="AX191" s="109">
        <v>800</v>
      </c>
      <c r="AY191" s="109"/>
      <c r="AZ191" s="109">
        <v>100</v>
      </c>
      <c r="BA191" s="115"/>
      <c r="BB191" s="117"/>
      <c r="BC191" s="105">
        <f t="shared" si="143"/>
        <v>900</v>
      </c>
      <c r="BD191" s="109">
        <f t="shared" si="144"/>
        <v>180</v>
      </c>
      <c r="BE191" s="106">
        <v>800</v>
      </c>
      <c r="BF191" s="105"/>
      <c r="BG191" s="105">
        <v>100</v>
      </c>
      <c r="BH191" s="105"/>
      <c r="BI191" s="105">
        <v>500</v>
      </c>
      <c r="BJ191" s="117"/>
      <c r="BK191" s="105">
        <f t="shared" si="124"/>
        <v>1400</v>
      </c>
      <c r="BL191" s="105">
        <f t="shared" si="125"/>
        <v>280</v>
      </c>
      <c r="BM191" s="105">
        <v>800</v>
      </c>
      <c r="BN191" s="105"/>
      <c r="BO191" s="105">
        <v>125</v>
      </c>
      <c r="BP191" s="105"/>
      <c r="BQ191" s="105"/>
      <c r="BR191" s="105">
        <f t="shared" si="126"/>
        <v>925</v>
      </c>
      <c r="BS191" s="105">
        <f t="shared" si="127"/>
        <v>185</v>
      </c>
      <c r="BT191" s="105">
        <v>800</v>
      </c>
      <c r="BU191" s="105"/>
      <c r="BV191" s="105"/>
      <c r="BW191" s="105"/>
      <c r="BX191" s="111"/>
      <c r="BY191" s="105">
        <f t="shared" si="128"/>
        <v>800</v>
      </c>
      <c r="BZ191" s="105">
        <f t="shared" si="129"/>
        <v>160</v>
      </c>
      <c r="CA191" s="105">
        <v>800</v>
      </c>
      <c r="CB191" s="105"/>
      <c r="CC191" s="105">
        <v>125</v>
      </c>
      <c r="CD191" s="105"/>
      <c r="CE191" s="105"/>
      <c r="CF191" s="105">
        <f t="shared" si="130"/>
        <v>925</v>
      </c>
      <c r="CG191" s="105">
        <f t="shared" si="131"/>
        <v>185</v>
      </c>
      <c r="CH191" s="105">
        <v>800</v>
      </c>
      <c r="CI191" s="105"/>
      <c r="CJ191" s="105">
        <v>125</v>
      </c>
      <c r="CK191" s="105">
        <v>800</v>
      </c>
      <c r="CL191" s="105"/>
      <c r="CM191" s="117"/>
      <c r="CN191" s="105">
        <f t="shared" si="132"/>
        <v>1725</v>
      </c>
      <c r="CO191" s="105">
        <f t="shared" si="133"/>
        <v>345</v>
      </c>
      <c r="CP191" s="105">
        <f t="shared" si="134"/>
        <v>9600</v>
      </c>
      <c r="CQ191" s="105">
        <f t="shared" si="135"/>
        <v>1025</v>
      </c>
      <c r="CR191" s="105">
        <f t="shared" si="136"/>
        <v>1925</v>
      </c>
      <c r="CS191" s="105">
        <f t="shared" si="156"/>
        <v>0</v>
      </c>
      <c r="CT191" s="105">
        <f t="shared" si="157"/>
        <v>12550</v>
      </c>
      <c r="CU191" s="125">
        <f t="shared" si="155"/>
        <v>1045.8333333333333</v>
      </c>
      <c r="CV191" s="106">
        <f t="shared" si="137"/>
        <v>2510</v>
      </c>
      <c r="CW191" s="105">
        <f t="shared" si="138"/>
        <v>10040</v>
      </c>
      <c r="CY191" s="87"/>
    </row>
    <row r="192" spans="1:103" s="88" customFormat="1" ht="22.5" customHeight="1" x14ac:dyDescent="0.25">
      <c r="A192" s="111">
        <v>205</v>
      </c>
      <c r="B192" s="111" t="s">
        <v>251</v>
      </c>
      <c r="C192" s="117" t="s">
        <v>10</v>
      </c>
      <c r="D192" s="110">
        <f>355.56+444.44</f>
        <v>800</v>
      </c>
      <c r="E192" s="110"/>
      <c r="F192" s="110">
        <v>125</v>
      </c>
      <c r="G192" s="110"/>
      <c r="H192" s="105"/>
      <c r="I192" s="110">
        <f t="shared" si="158"/>
        <v>925</v>
      </c>
      <c r="J192" s="106">
        <f t="shared" si="159"/>
        <v>185</v>
      </c>
      <c r="K192" s="110">
        <v>571.42999999999995</v>
      </c>
      <c r="L192" s="110"/>
      <c r="M192" s="110"/>
      <c r="N192" s="110"/>
      <c r="O192" s="110"/>
      <c r="P192" s="106"/>
      <c r="Q192" s="110">
        <f t="shared" si="160"/>
        <v>571.42999999999995</v>
      </c>
      <c r="R192" s="110">
        <f t="shared" si="161"/>
        <v>114.286</v>
      </c>
      <c r="S192" s="110">
        <v>685.71</v>
      </c>
      <c r="T192" s="110"/>
      <c r="U192" s="110">
        <v>125</v>
      </c>
      <c r="V192" s="110">
        <v>125</v>
      </c>
      <c r="W192" s="110"/>
      <c r="X192" s="110"/>
      <c r="Y192" s="110">
        <f>152.38+190.47</f>
        <v>342.85</v>
      </c>
      <c r="Z192" s="110">
        <f t="shared" si="162"/>
        <v>1278.56</v>
      </c>
      <c r="AA192" s="105">
        <f t="shared" si="163"/>
        <v>255.71199999999999</v>
      </c>
      <c r="AB192" s="110">
        <v>483.81</v>
      </c>
      <c r="AC192" s="110"/>
      <c r="AD192" s="110"/>
      <c r="AE192" s="110">
        <v>500</v>
      </c>
      <c r="AF192" s="110"/>
      <c r="AG192" s="110">
        <v>316.19</v>
      </c>
      <c r="AH192" s="105">
        <f t="shared" si="164"/>
        <v>1300</v>
      </c>
      <c r="AI192" s="105">
        <f t="shared" si="165"/>
        <v>260</v>
      </c>
      <c r="AJ192" s="105">
        <v>800</v>
      </c>
      <c r="AK192" s="105"/>
      <c r="AL192" s="105">
        <v>125</v>
      </c>
      <c r="AM192" s="105"/>
      <c r="AN192" s="105"/>
      <c r="AO192" s="110">
        <f t="shared" si="166"/>
        <v>925</v>
      </c>
      <c r="AP192" s="105">
        <f t="shared" si="167"/>
        <v>185</v>
      </c>
      <c r="AQ192" s="107">
        <v>800</v>
      </c>
      <c r="AR192" s="114"/>
      <c r="AS192" s="109"/>
      <c r="AT192" s="105"/>
      <c r="AU192" s="105"/>
      <c r="AV192" s="105">
        <f t="shared" si="141"/>
        <v>800</v>
      </c>
      <c r="AW192" s="105">
        <f t="shared" si="142"/>
        <v>160</v>
      </c>
      <c r="AX192" s="109">
        <v>495.24</v>
      </c>
      <c r="AY192" s="109"/>
      <c r="AZ192" s="109">
        <v>125</v>
      </c>
      <c r="BA192" s="115"/>
      <c r="BB192" s="117"/>
      <c r="BC192" s="105">
        <f t="shared" si="143"/>
        <v>620.24</v>
      </c>
      <c r="BD192" s="109">
        <f t="shared" si="144"/>
        <v>124.048</v>
      </c>
      <c r="BE192" s="106">
        <v>800</v>
      </c>
      <c r="BF192" s="105"/>
      <c r="BG192" s="105"/>
      <c r="BH192" s="105"/>
      <c r="BI192" s="105">
        <v>500</v>
      </c>
      <c r="BJ192" s="117">
        <v>304.76</v>
      </c>
      <c r="BK192" s="105">
        <f t="shared" si="124"/>
        <v>1604.76</v>
      </c>
      <c r="BL192" s="105">
        <f t="shared" si="125"/>
        <v>320.952</v>
      </c>
      <c r="BM192" s="105">
        <v>695.66</v>
      </c>
      <c r="BN192" s="105"/>
      <c r="BO192" s="105">
        <v>125</v>
      </c>
      <c r="BP192" s="105"/>
      <c r="BQ192" s="105">
        <v>104.34</v>
      </c>
      <c r="BR192" s="105">
        <f t="shared" si="126"/>
        <v>925</v>
      </c>
      <c r="BS192" s="105">
        <f t="shared" si="127"/>
        <v>185</v>
      </c>
      <c r="BT192" s="105">
        <v>600</v>
      </c>
      <c r="BU192" s="105"/>
      <c r="BV192" s="105"/>
      <c r="BW192" s="105"/>
      <c r="BX192" s="111">
        <v>200</v>
      </c>
      <c r="BY192" s="105">
        <f t="shared" si="128"/>
        <v>800</v>
      </c>
      <c r="BZ192" s="105">
        <f t="shared" si="129"/>
        <v>160</v>
      </c>
      <c r="CA192" s="105">
        <v>800</v>
      </c>
      <c r="CB192" s="105"/>
      <c r="CC192" s="105"/>
      <c r="CD192" s="105"/>
      <c r="CE192" s="105"/>
      <c r="CF192" s="105">
        <f t="shared" si="130"/>
        <v>800</v>
      </c>
      <c r="CG192" s="105">
        <f t="shared" si="131"/>
        <v>160</v>
      </c>
      <c r="CH192" s="105">
        <v>800</v>
      </c>
      <c r="CI192" s="105"/>
      <c r="CJ192" s="105"/>
      <c r="CK192" s="105">
        <v>800</v>
      </c>
      <c r="CL192" s="105"/>
      <c r="CM192" s="117"/>
      <c r="CN192" s="105">
        <f t="shared" si="132"/>
        <v>1600</v>
      </c>
      <c r="CO192" s="105">
        <f t="shared" si="133"/>
        <v>320</v>
      </c>
      <c r="CP192" s="105">
        <f t="shared" si="134"/>
        <v>8331.85</v>
      </c>
      <c r="CQ192" s="105">
        <f t="shared" si="135"/>
        <v>625</v>
      </c>
      <c r="CR192" s="105">
        <f t="shared" si="136"/>
        <v>1925</v>
      </c>
      <c r="CS192" s="105">
        <f t="shared" si="156"/>
        <v>1268.1399999999999</v>
      </c>
      <c r="CT192" s="105">
        <f t="shared" si="157"/>
        <v>12149.99</v>
      </c>
      <c r="CU192" s="125">
        <f t="shared" si="155"/>
        <v>1012.4991666666666</v>
      </c>
      <c r="CV192" s="106">
        <f t="shared" si="137"/>
        <v>2429.998</v>
      </c>
      <c r="CW192" s="105">
        <f t="shared" si="138"/>
        <v>9719.9920000000002</v>
      </c>
      <c r="CY192" s="87"/>
    </row>
    <row r="193" spans="1:103" s="88" customFormat="1" ht="32.25" customHeight="1" x14ac:dyDescent="0.25">
      <c r="A193" s="111">
        <v>206</v>
      </c>
      <c r="B193" s="99" t="s">
        <v>250</v>
      </c>
      <c r="C193" s="122" t="s">
        <v>249</v>
      </c>
      <c r="D193" s="110">
        <v>2150</v>
      </c>
      <c r="E193" s="110"/>
      <c r="F193" s="110">
        <v>2150</v>
      </c>
      <c r="G193" s="110"/>
      <c r="H193" s="105"/>
      <c r="I193" s="110">
        <f t="shared" si="158"/>
        <v>4300</v>
      </c>
      <c r="J193" s="106">
        <f t="shared" si="159"/>
        <v>860</v>
      </c>
      <c r="K193" s="110">
        <v>2150</v>
      </c>
      <c r="L193" s="110"/>
      <c r="M193" s="110">
        <v>2150</v>
      </c>
      <c r="N193" s="110"/>
      <c r="O193" s="110"/>
      <c r="P193" s="106"/>
      <c r="Q193" s="110">
        <f t="shared" si="160"/>
        <v>4300</v>
      </c>
      <c r="R193" s="110">
        <f t="shared" si="161"/>
        <v>860</v>
      </c>
      <c r="S193" s="106">
        <v>2150</v>
      </c>
      <c r="T193" s="110"/>
      <c r="U193" s="110">
        <v>2150</v>
      </c>
      <c r="V193" s="110">
        <v>125</v>
      </c>
      <c r="W193" s="110"/>
      <c r="X193" s="110"/>
      <c r="Y193" s="110"/>
      <c r="Z193" s="110">
        <f t="shared" si="162"/>
        <v>4425</v>
      </c>
      <c r="AA193" s="105">
        <f t="shared" si="163"/>
        <v>885</v>
      </c>
      <c r="AB193" s="110">
        <v>2150</v>
      </c>
      <c r="AC193" s="110"/>
      <c r="AD193" s="110">
        <v>2150</v>
      </c>
      <c r="AE193" s="110">
        <v>500</v>
      </c>
      <c r="AF193" s="110"/>
      <c r="AG193" s="110"/>
      <c r="AH193" s="105">
        <f t="shared" si="164"/>
        <v>4800</v>
      </c>
      <c r="AI193" s="105">
        <f t="shared" si="165"/>
        <v>960</v>
      </c>
      <c r="AJ193" s="105">
        <v>2150</v>
      </c>
      <c r="AK193" s="105"/>
      <c r="AL193" s="105">
        <v>2150</v>
      </c>
      <c r="AM193" s="105"/>
      <c r="AN193" s="105"/>
      <c r="AO193" s="110">
        <f t="shared" si="166"/>
        <v>4300</v>
      </c>
      <c r="AP193" s="105">
        <f t="shared" si="167"/>
        <v>860</v>
      </c>
      <c r="AQ193" s="107">
        <v>2150</v>
      </c>
      <c r="AR193" s="114"/>
      <c r="AS193" s="109">
        <v>2150</v>
      </c>
      <c r="AT193" s="105"/>
      <c r="AU193" s="105"/>
      <c r="AV193" s="105">
        <f t="shared" si="141"/>
        <v>4300</v>
      </c>
      <c r="AW193" s="105">
        <f t="shared" si="142"/>
        <v>860</v>
      </c>
      <c r="AX193" s="109">
        <v>2150</v>
      </c>
      <c r="AY193" s="109"/>
      <c r="AZ193" s="109">
        <v>2150</v>
      </c>
      <c r="BA193" s="115"/>
      <c r="BB193" s="117"/>
      <c r="BC193" s="105">
        <f t="shared" si="143"/>
        <v>4300</v>
      </c>
      <c r="BD193" s="109">
        <f t="shared" si="144"/>
        <v>860</v>
      </c>
      <c r="BE193" s="106">
        <v>2150</v>
      </c>
      <c r="BF193" s="105"/>
      <c r="BG193" s="105">
        <v>2150</v>
      </c>
      <c r="BH193" s="105"/>
      <c r="BI193" s="105">
        <v>500</v>
      </c>
      <c r="BJ193" s="117"/>
      <c r="BK193" s="105">
        <f t="shared" si="124"/>
        <v>4800</v>
      </c>
      <c r="BL193" s="105">
        <f t="shared" si="125"/>
        <v>960</v>
      </c>
      <c r="BM193" s="105">
        <v>2150</v>
      </c>
      <c r="BN193" s="105"/>
      <c r="BO193" s="105">
        <v>2150</v>
      </c>
      <c r="BP193" s="105"/>
      <c r="BQ193" s="105"/>
      <c r="BR193" s="105">
        <f t="shared" si="126"/>
        <v>4300</v>
      </c>
      <c r="BS193" s="105">
        <f t="shared" si="127"/>
        <v>860</v>
      </c>
      <c r="BT193" s="105">
        <v>2150</v>
      </c>
      <c r="BU193" s="105"/>
      <c r="BV193" s="105">
        <v>2150</v>
      </c>
      <c r="BW193" s="105"/>
      <c r="BX193" s="111"/>
      <c r="BY193" s="105">
        <f t="shared" si="128"/>
        <v>4300</v>
      </c>
      <c r="BZ193" s="105">
        <f t="shared" si="129"/>
        <v>860</v>
      </c>
      <c r="CA193" s="105">
        <v>2150</v>
      </c>
      <c r="CB193" s="105"/>
      <c r="CC193" s="105">
        <v>2150</v>
      </c>
      <c r="CD193" s="105"/>
      <c r="CE193" s="105"/>
      <c r="CF193" s="105">
        <f t="shared" si="130"/>
        <v>4300</v>
      </c>
      <c r="CG193" s="105">
        <f t="shared" si="131"/>
        <v>860</v>
      </c>
      <c r="CH193" s="105">
        <v>2150</v>
      </c>
      <c r="CI193" s="105"/>
      <c r="CJ193" s="105">
        <v>2150</v>
      </c>
      <c r="CK193" s="105">
        <v>2150</v>
      </c>
      <c r="CL193" s="105"/>
      <c r="CM193" s="117"/>
      <c r="CN193" s="105">
        <f t="shared" si="132"/>
        <v>6450</v>
      </c>
      <c r="CO193" s="105">
        <f t="shared" si="133"/>
        <v>1290</v>
      </c>
      <c r="CP193" s="105">
        <f t="shared" si="134"/>
        <v>25800</v>
      </c>
      <c r="CQ193" s="105">
        <f t="shared" si="135"/>
        <v>25800</v>
      </c>
      <c r="CR193" s="105">
        <f t="shared" si="136"/>
        <v>3275</v>
      </c>
      <c r="CS193" s="105">
        <f t="shared" si="156"/>
        <v>0</v>
      </c>
      <c r="CT193" s="105">
        <f t="shared" si="157"/>
        <v>54875</v>
      </c>
      <c r="CU193" s="125">
        <f t="shared" si="155"/>
        <v>4572.916666666667</v>
      </c>
      <c r="CV193" s="106">
        <f t="shared" si="137"/>
        <v>10975</v>
      </c>
      <c r="CW193" s="105">
        <f t="shared" si="138"/>
        <v>43900</v>
      </c>
      <c r="CY193" s="87"/>
    </row>
    <row r="194" spans="1:103" s="88" customFormat="1" ht="27.75" customHeight="1" x14ac:dyDescent="0.25">
      <c r="A194" s="111">
        <v>207</v>
      </c>
      <c r="B194" s="99" t="s">
        <v>248</v>
      </c>
      <c r="C194" s="99" t="s">
        <v>247</v>
      </c>
      <c r="D194" s="110">
        <v>1850</v>
      </c>
      <c r="E194" s="110"/>
      <c r="F194" s="110"/>
      <c r="G194" s="110"/>
      <c r="H194" s="105"/>
      <c r="I194" s="110">
        <f t="shared" si="158"/>
        <v>1850</v>
      </c>
      <c r="J194" s="106">
        <f t="shared" si="159"/>
        <v>370</v>
      </c>
      <c r="K194" s="110">
        <v>1409.52</v>
      </c>
      <c r="L194" s="110"/>
      <c r="M194" s="110"/>
      <c r="N194" s="110"/>
      <c r="O194" s="110"/>
      <c r="P194" s="106">
        <v>440.47</v>
      </c>
      <c r="Q194" s="110">
        <f t="shared" si="160"/>
        <v>1849.99</v>
      </c>
      <c r="R194" s="110">
        <f t="shared" si="161"/>
        <v>369.99800000000005</v>
      </c>
      <c r="S194" s="106">
        <v>1850</v>
      </c>
      <c r="T194" s="110"/>
      <c r="U194" s="110"/>
      <c r="V194" s="110"/>
      <c r="W194" s="110"/>
      <c r="X194" s="110"/>
      <c r="Y194" s="110"/>
      <c r="Z194" s="110">
        <f t="shared" si="162"/>
        <v>1850</v>
      </c>
      <c r="AA194" s="105">
        <f t="shared" si="163"/>
        <v>370</v>
      </c>
      <c r="AB194" s="110">
        <v>1447.5</v>
      </c>
      <c r="AC194" s="110"/>
      <c r="AD194" s="110"/>
      <c r="AE194" s="110">
        <v>500</v>
      </c>
      <c r="AF194" s="110"/>
      <c r="AG194" s="110">
        <v>462.5</v>
      </c>
      <c r="AH194" s="105">
        <f t="shared" si="164"/>
        <v>2410</v>
      </c>
      <c r="AI194" s="105">
        <f t="shared" si="165"/>
        <v>482</v>
      </c>
      <c r="AJ194" s="105">
        <v>2016.67</v>
      </c>
      <c r="AK194" s="105"/>
      <c r="AL194" s="105"/>
      <c r="AM194" s="105"/>
      <c r="AN194" s="105"/>
      <c r="AO194" s="110">
        <f t="shared" si="166"/>
        <v>2016.67</v>
      </c>
      <c r="AP194" s="105">
        <f t="shared" si="167"/>
        <v>403.33400000000006</v>
      </c>
      <c r="AQ194" s="107">
        <v>1948.48</v>
      </c>
      <c r="AR194" s="114"/>
      <c r="AS194" s="109"/>
      <c r="AT194" s="105"/>
      <c r="AU194" s="105"/>
      <c r="AV194" s="105">
        <f t="shared" si="141"/>
        <v>1948.48</v>
      </c>
      <c r="AW194" s="105">
        <f t="shared" si="142"/>
        <v>389.69600000000003</v>
      </c>
      <c r="AX194" s="109">
        <f>176.19+1673.81</f>
        <v>1850</v>
      </c>
      <c r="AY194" s="109"/>
      <c r="AZ194" s="109"/>
      <c r="BA194" s="115"/>
      <c r="BB194" s="117"/>
      <c r="BC194" s="105">
        <f t="shared" si="143"/>
        <v>1850</v>
      </c>
      <c r="BD194" s="109">
        <f t="shared" si="144"/>
        <v>370</v>
      </c>
      <c r="BE194" s="106">
        <v>1915.22</v>
      </c>
      <c r="BF194" s="105"/>
      <c r="BG194" s="105"/>
      <c r="BH194" s="105"/>
      <c r="BI194" s="105">
        <v>500</v>
      </c>
      <c r="BJ194" s="117"/>
      <c r="BK194" s="105">
        <f t="shared" si="124"/>
        <v>2415.2200000000003</v>
      </c>
      <c r="BL194" s="105">
        <f t="shared" si="125"/>
        <v>483.0440000000001</v>
      </c>
      <c r="BM194" s="105">
        <v>1850</v>
      </c>
      <c r="BN194" s="105"/>
      <c r="BO194" s="105"/>
      <c r="BP194" s="105"/>
      <c r="BQ194" s="105"/>
      <c r="BR194" s="105">
        <f t="shared" si="126"/>
        <v>1850</v>
      </c>
      <c r="BS194" s="105">
        <f t="shared" si="127"/>
        <v>370</v>
      </c>
      <c r="BT194" s="105">
        <v>1918.18</v>
      </c>
      <c r="BU194" s="105"/>
      <c r="BV194" s="105"/>
      <c r="BW194" s="105"/>
      <c r="BX194" s="111"/>
      <c r="BY194" s="105">
        <f t="shared" si="128"/>
        <v>1918.18</v>
      </c>
      <c r="BZ194" s="105">
        <f t="shared" si="129"/>
        <v>383.63600000000002</v>
      </c>
      <c r="CA194" s="105">
        <v>1850</v>
      </c>
      <c r="CB194" s="105"/>
      <c r="CC194" s="105"/>
      <c r="CD194" s="105"/>
      <c r="CE194" s="105"/>
      <c r="CF194" s="105">
        <f t="shared" si="130"/>
        <v>1850</v>
      </c>
      <c r="CG194" s="105">
        <f t="shared" si="131"/>
        <v>370</v>
      </c>
      <c r="CH194" s="105">
        <f>1512.66+13.64</f>
        <v>1526.3000000000002</v>
      </c>
      <c r="CI194" s="105"/>
      <c r="CJ194" s="105"/>
      <c r="CK194" s="105">
        <v>1850</v>
      </c>
      <c r="CL194" s="105"/>
      <c r="CM194" s="117">
        <v>420.45</v>
      </c>
      <c r="CN194" s="105">
        <f t="shared" si="132"/>
        <v>3796.75</v>
      </c>
      <c r="CO194" s="105">
        <f t="shared" si="133"/>
        <v>759.35</v>
      </c>
      <c r="CP194" s="105">
        <f t="shared" si="134"/>
        <v>21431.87</v>
      </c>
      <c r="CQ194" s="105">
        <f t="shared" si="135"/>
        <v>0</v>
      </c>
      <c r="CR194" s="105">
        <f t="shared" si="136"/>
        <v>2850</v>
      </c>
      <c r="CS194" s="105">
        <f t="shared" si="156"/>
        <v>1323.42</v>
      </c>
      <c r="CT194" s="105">
        <f t="shared" si="157"/>
        <v>25605.290000000005</v>
      </c>
      <c r="CU194" s="125">
        <f t="shared" si="155"/>
        <v>2133.774166666667</v>
      </c>
      <c r="CV194" s="106">
        <f t="shared" si="137"/>
        <v>5121.0579999999991</v>
      </c>
      <c r="CW194" s="105">
        <f t="shared" si="138"/>
        <v>20484.232000000004</v>
      </c>
      <c r="CY194" s="87"/>
    </row>
    <row r="195" spans="1:103" s="88" customFormat="1" ht="25.5" customHeight="1" x14ac:dyDescent="0.25">
      <c r="A195" s="111">
        <v>209</v>
      </c>
      <c r="B195" s="111" t="s">
        <v>246</v>
      </c>
      <c r="C195" s="117" t="s">
        <v>8</v>
      </c>
      <c r="D195" s="105">
        <v>1000</v>
      </c>
      <c r="E195" s="105"/>
      <c r="F195" s="105">
        <v>150</v>
      </c>
      <c r="G195" s="105"/>
      <c r="H195" s="105"/>
      <c r="I195" s="110">
        <f t="shared" si="158"/>
        <v>1150</v>
      </c>
      <c r="J195" s="106">
        <f t="shared" si="159"/>
        <v>230</v>
      </c>
      <c r="K195" s="105">
        <v>1000</v>
      </c>
      <c r="L195" s="105"/>
      <c r="M195" s="105">
        <v>150</v>
      </c>
      <c r="N195" s="105"/>
      <c r="O195" s="105"/>
      <c r="P195" s="106"/>
      <c r="Q195" s="110">
        <f t="shared" si="160"/>
        <v>1150</v>
      </c>
      <c r="R195" s="110">
        <f t="shared" si="161"/>
        <v>230</v>
      </c>
      <c r="S195" s="106">
        <v>1000</v>
      </c>
      <c r="T195" s="105"/>
      <c r="U195" s="105">
        <v>150</v>
      </c>
      <c r="V195" s="105">
        <v>125</v>
      </c>
      <c r="W195" s="105"/>
      <c r="X195" s="105"/>
      <c r="Y195" s="105"/>
      <c r="Z195" s="110">
        <f t="shared" si="162"/>
        <v>1275</v>
      </c>
      <c r="AA195" s="105">
        <f t="shared" si="163"/>
        <v>255</v>
      </c>
      <c r="AB195" s="105">
        <v>1000</v>
      </c>
      <c r="AC195" s="105"/>
      <c r="AD195" s="105">
        <v>150</v>
      </c>
      <c r="AE195" s="105">
        <v>500</v>
      </c>
      <c r="AF195" s="105"/>
      <c r="AG195" s="105"/>
      <c r="AH195" s="105">
        <f t="shared" si="164"/>
        <v>1650</v>
      </c>
      <c r="AI195" s="105">
        <f t="shared" si="165"/>
        <v>330</v>
      </c>
      <c r="AJ195" s="105">
        <v>1000</v>
      </c>
      <c r="AK195" s="105"/>
      <c r="AL195" s="105"/>
      <c r="AM195" s="105"/>
      <c r="AN195" s="105"/>
      <c r="AO195" s="110">
        <f t="shared" si="166"/>
        <v>1000</v>
      </c>
      <c r="AP195" s="105">
        <f t="shared" si="167"/>
        <v>200</v>
      </c>
      <c r="AQ195" s="107">
        <v>972.73</v>
      </c>
      <c r="AR195" s="114"/>
      <c r="AS195" s="109"/>
      <c r="AT195" s="105"/>
      <c r="AU195" s="105">
        <v>136.36000000000001</v>
      </c>
      <c r="AV195" s="105">
        <f t="shared" si="141"/>
        <v>1109.0900000000001</v>
      </c>
      <c r="AW195" s="105">
        <f t="shared" si="142"/>
        <v>221.81800000000004</v>
      </c>
      <c r="AX195" s="109">
        <v>1000</v>
      </c>
      <c r="AY195" s="109"/>
      <c r="AZ195" s="109"/>
      <c r="BA195" s="109"/>
      <c r="BB195" s="117"/>
      <c r="BC195" s="105">
        <f t="shared" si="143"/>
        <v>1000</v>
      </c>
      <c r="BD195" s="109">
        <f t="shared" si="144"/>
        <v>200</v>
      </c>
      <c r="BE195" s="106">
        <v>1052.17</v>
      </c>
      <c r="BF195" s="105"/>
      <c r="BG195" s="105">
        <v>150</v>
      </c>
      <c r="BH195" s="105"/>
      <c r="BI195" s="105">
        <v>500</v>
      </c>
      <c r="BJ195" s="117"/>
      <c r="BK195" s="105">
        <f t="shared" si="124"/>
        <v>1702.17</v>
      </c>
      <c r="BL195" s="105">
        <f t="shared" si="125"/>
        <v>340.43400000000003</v>
      </c>
      <c r="BM195" s="105">
        <v>1000</v>
      </c>
      <c r="BN195" s="105"/>
      <c r="BO195" s="105">
        <v>200</v>
      </c>
      <c r="BP195" s="105"/>
      <c r="BQ195" s="105"/>
      <c r="BR195" s="105">
        <f t="shared" si="126"/>
        <v>1200</v>
      </c>
      <c r="BS195" s="105">
        <f t="shared" si="127"/>
        <v>240</v>
      </c>
      <c r="BT195" s="105">
        <v>1090</v>
      </c>
      <c r="BU195" s="105"/>
      <c r="BV195" s="105">
        <v>150</v>
      </c>
      <c r="BW195" s="105"/>
      <c r="BX195" s="117"/>
      <c r="BY195" s="105">
        <f t="shared" si="128"/>
        <v>1240</v>
      </c>
      <c r="BZ195" s="105">
        <f t="shared" si="129"/>
        <v>248</v>
      </c>
      <c r="CA195" s="105">
        <v>1000</v>
      </c>
      <c r="CB195" s="105"/>
      <c r="CC195" s="105">
        <v>200</v>
      </c>
      <c r="CD195" s="105"/>
      <c r="CE195" s="105"/>
      <c r="CF195" s="105">
        <f t="shared" si="130"/>
        <v>1200</v>
      </c>
      <c r="CG195" s="105">
        <f t="shared" si="131"/>
        <v>240</v>
      </c>
      <c r="CH195" s="105">
        <v>809.09</v>
      </c>
      <c r="CI195" s="105"/>
      <c r="CJ195" s="105">
        <v>150</v>
      </c>
      <c r="CK195" s="105">
        <v>1000</v>
      </c>
      <c r="CL195" s="105"/>
      <c r="CM195" s="117">
        <v>272.72000000000003</v>
      </c>
      <c r="CN195" s="105">
        <f t="shared" si="132"/>
        <v>2231.81</v>
      </c>
      <c r="CO195" s="105">
        <f t="shared" si="133"/>
        <v>446.36200000000002</v>
      </c>
      <c r="CP195" s="105">
        <f t="shared" si="134"/>
        <v>11923.99</v>
      </c>
      <c r="CQ195" s="105">
        <f t="shared" si="135"/>
        <v>1450</v>
      </c>
      <c r="CR195" s="105">
        <f t="shared" si="136"/>
        <v>2125</v>
      </c>
      <c r="CS195" s="105">
        <f t="shared" si="156"/>
        <v>409.08000000000004</v>
      </c>
      <c r="CT195" s="105">
        <f t="shared" si="157"/>
        <v>15908.07</v>
      </c>
      <c r="CU195" s="125">
        <f t="shared" si="155"/>
        <v>1325.6724999999999</v>
      </c>
      <c r="CV195" s="106">
        <f t="shared" si="137"/>
        <v>3181.614</v>
      </c>
      <c r="CW195" s="105">
        <f t="shared" si="138"/>
        <v>12726.456</v>
      </c>
      <c r="CY195" s="87"/>
    </row>
    <row r="196" spans="1:103" s="88" customFormat="1" ht="28.5" customHeight="1" x14ac:dyDescent="0.25">
      <c r="A196" s="111">
        <v>211</v>
      </c>
      <c r="B196" s="99" t="s">
        <v>245</v>
      </c>
      <c r="C196" s="122" t="s">
        <v>244</v>
      </c>
      <c r="D196" s="105">
        <v>1600</v>
      </c>
      <c r="E196" s="105"/>
      <c r="F196" s="105"/>
      <c r="G196" s="105"/>
      <c r="H196" s="105"/>
      <c r="I196" s="110">
        <f t="shared" si="158"/>
        <v>1600</v>
      </c>
      <c r="J196" s="106">
        <f t="shared" si="159"/>
        <v>320</v>
      </c>
      <c r="K196" s="105">
        <v>1600</v>
      </c>
      <c r="L196" s="105"/>
      <c r="M196" s="105"/>
      <c r="N196" s="105"/>
      <c r="O196" s="105"/>
      <c r="P196" s="106"/>
      <c r="Q196" s="110">
        <f t="shared" si="160"/>
        <v>1600</v>
      </c>
      <c r="R196" s="110">
        <f t="shared" si="161"/>
        <v>320</v>
      </c>
      <c r="S196" s="106">
        <v>1600</v>
      </c>
      <c r="T196" s="105"/>
      <c r="U196" s="105"/>
      <c r="V196" s="105"/>
      <c r="W196" s="105"/>
      <c r="X196" s="105"/>
      <c r="Y196" s="105"/>
      <c r="Z196" s="110">
        <f t="shared" si="162"/>
        <v>1600</v>
      </c>
      <c r="AA196" s="105">
        <f t="shared" si="163"/>
        <v>320</v>
      </c>
      <c r="AB196" s="105">
        <v>1600</v>
      </c>
      <c r="AC196" s="105"/>
      <c r="AD196" s="105"/>
      <c r="AE196" s="105">
        <v>500</v>
      </c>
      <c r="AF196" s="105"/>
      <c r="AG196" s="105"/>
      <c r="AH196" s="105">
        <f t="shared" si="164"/>
        <v>2100</v>
      </c>
      <c r="AI196" s="105">
        <f t="shared" si="165"/>
        <v>420</v>
      </c>
      <c r="AJ196" s="105">
        <v>1600</v>
      </c>
      <c r="AK196" s="105"/>
      <c r="AL196" s="105"/>
      <c r="AM196" s="105"/>
      <c r="AN196" s="105"/>
      <c r="AO196" s="110">
        <f t="shared" si="166"/>
        <v>1600</v>
      </c>
      <c r="AP196" s="105">
        <f t="shared" si="167"/>
        <v>320</v>
      </c>
      <c r="AQ196" s="107">
        <v>1600</v>
      </c>
      <c r="AR196" s="114"/>
      <c r="AS196" s="109"/>
      <c r="AT196" s="105"/>
      <c r="AU196" s="105"/>
      <c r="AV196" s="105">
        <f t="shared" si="141"/>
        <v>1600</v>
      </c>
      <c r="AW196" s="105">
        <f t="shared" si="142"/>
        <v>320</v>
      </c>
      <c r="AX196" s="109">
        <v>1600</v>
      </c>
      <c r="AY196" s="109"/>
      <c r="AZ196" s="109"/>
      <c r="BA196" s="109"/>
      <c r="BB196" s="117"/>
      <c r="BC196" s="105">
        <f t="shared" si="143"/>
        <v>1600</v>
      </c>
      <c r="BD196" s="109">
        <f t="shared" si="144"/>
        <v>320</v>
      </c>
      <c r="BE196" s="106">
        <v>1600</v>
      </c>
      <c r="BF196" s="105"/>
      <c r="BG196" s="105"/>
      <c r="BH196" s="105"/>
      <c r="BI196" s="105">
        <v>500</v>
      </c>
      <c r="BJ196" s="117"/>
      <c r="BK196" s="105">
        <f t="shared" si="124"/>
        <v>2100</v>
      </c>
      <c r="BL196" s="105">
        <f t="shared" si="125"/>
        <v>420</v>
      </c>
      <c r="BM196" s="105">
        <v>1600</v>
      </c>
      <c r="BN196" s="105"/>
      <c r="BO196" s="105"/>
      <c r="BP196" s="105"/>
      <c r="BQ196" s="105"/>
      <c r="BR196" s="105">
        <f t="shared" si="126"/>
        <v>1600</v>
      </c>
      <c r="BS196" s="105">
        <f t="shared" si="127"/>
        <v>320</v>
      </c>
      <c r="BT196" s="105">
        <v>1600</v>
      </c>
      <c r="BU196" s="105"/>
      <c r="BV196" s="105"/>
      <c r="BW196" s="105"/>
      <c r="BX196" s="117"/>
      <c r="BY196" s="105">
        <f t="shared" si="128"/>
        <v>1600</v>
      </c>
      <c r="BZ196" s="105">
        <f t="shared" si="129"/>
        <v>320</v>
      </c>
      <c r="CA196" s="105">
        <v>1600</v>
      </c>
      <c r="CB196" s="105"/>
      <c r="CC196" s="105"/>
      <c r="CD196" s="105"/>
      <c r="CE196" s="105"/>
      <c r="CF196" s="105">
        <f t="shared" si="130"/>
        <v>1600</v>
      </c>
      <c r="CG196" s="105">
        <f t="shared" si="131"/>
        <v>320</v>
      </c>
      <c r="CH196" s="105">
        <v>1600</v>
      </c>
      <c r="CI196" s="105"/>
      <c r="CJ196" s="105"/>
      <c r="CK196" s="105">
        <v>1600</v>
      </c>
      <c r="CL196" s="105"/>
      <c r="CM196" s="117"/>
      <c r="CN196" s="105">
        <f t="shared" si="132"/>
        <v>3200</v>
      </c>
      <c r="CO196" s="105">
        <f t="shared" si="133"/>
        <v>640</v>
      </c>
      <c r="CP196" s="105">
        <f t="shared" si="134"/>
        <v>19200</v>
      </c>
      <c r="CQ196" s="105">
        <f t="shared" si="135"/>
        <v>0</v>
      </c>
      <c r="CR196" s="105">
        <f t="shared" si="136"/>
        <v>2600</v>
      </c>
      <c r="CS196" s="105">
        <f t="shared" si="156"/>
        <v>0</v>
      </c>
      <c r="CT196" s="105">
        <f t="shared" si="157"/>
        <v>21800</v>
      </c>
      <c r="CU196" s="125">
        <f t="shared" si="155"/>
        <v>1816.6666666666667</v>
      </c>
      <c r="CV196" s="106">
        <f t="shared" si="137"/>
        <v>4360</v>
      </c>
      <c r="CW196" s="105">
        <f t="shared" si="138"/>
        <v>17440</v>
      </c>
      <c r="CY196" s="87"/>
    </row>
    <row r="197" spans="1:103" s="88" customFormat="1" ht="25.5" customHeight="1" x14ac:dyDescent="0.25">
      <c r="A197" s="111">
        <v>212</v>
      </c>
      <c r="B197" s="111" t="s">
        <v>243</v>
      </c>
      <c r="C197" s="117" t="s">
        <v>8</v>
      </c>
      <c r="D197" s="105">
        <v>1000</v>
      </c>
      <c r="E197" s="105"/>
      <c r="F197" s="105">
        <v>250</v>
      </c>
      <c r="G197" s="105"/>
      <c r="H197" s="105"/>
      <c r="I197" s="110">
        <f t="shared" si="158"/>
        <v>1250</v>
      </c>
      <c r="J197" s="106">
        <f t="shared" si="159"/>
        <v>250</v>
      </c>
      <c r="K197" s="105">
        <v>1028.57</v>
      </c>
      <c r="L197" s="105"/>
      <c r="M197" s="105">
        <v>300</v>
      </c>
      <c r="N197" s="105"/>
      <c r="O197" s="105"/>
      <c r="P197" s="106"/>
      <c r="Q197" s="110">
        <f t="shared" si="160"/>
        <v>1328.57</v>
      </c>
      <c r="R197" s="110">
        <f t="shared" si="161"/>
        <v>265.714</v>
      </c>
      <c r="S197" s="106">
        <v>1057.1400000000001</v>
      </c>
      <c r="T197" s="105"/>
      <c r="U197" s="105">
        <v>250</v>
      </c>
      <c r="V197" s="105">
        <v>125</v>
      </c>
      <c r="W197" s="105"/>
      <c r="X197" s="105"/>
      <c r="Y197" s="105"/>
      <c r="Z197" s="110">
        <f t="shared" si="162"/>
        <v>1432.14</v>
      </c>
      <c r="AA197" s="105">
        <f t="shared" si="163"/>
        <v>286.42800000000005</v>
      </c>
      <c r="AB197" s="105">
        <v>1000</v>
      </c>
      <c r="AC197" s="105"/>
      <c r="AD197" s="105">
        <v>250</v>
      </c>
      <c r="AE197" s="105">
        <v>500</v>
      </c>
      <c r="AF197" s="105"/>
      <c r="AG197" s="105"/>
      <c r="AH197" s="105">
        <f t="shared" si="164"/>
        <v>1750</v>
      </c>
      <c r="AI197" s="105">
        <f t="shared" si="165"/>
        <v>350</v>
      </c>
      <c r="AJ197" s="105">
        <v>1000</v>
      </c>
      <c r="AK197" s="105"/>
      <c r="AL197" s="105">
        <v>400</v>
      </c>
      <c r="AM197" s="105"/>
      <c r="AN197" s="105"/>
      <c r="AO197" s="110">
        <f t="shared" si="166"/>
        <v>1400</v>
      </c>
      <c r="AP197" s="105">
        <f t="shared" si="167"/>
        <v>280</v>
      </c>
      <c r="AQ197" s="107">
        <v>1000</v>
      </c>
      <c r="AR197" s="114"/>
      <c r="AS197" s="109">
        <v>350</v>
      </c>
      <c r="AT197" s="105"/>
      <c r="AU197" s="105"/>
      <c r="AV197" s="105">
        <f t="shared" si="141"/>
        <v>1350</v>
      </c>
      <c r="AW197" s="105">
        <f t="shared" si="142"/>
        <v>270</v>
      </c>
      <c r="AX197" s="109">
        <v>1137.6600000000001</v>
      </c>
      <c r="AY197" s="109"/>
      <c r="AZ197" s="109">
        <v>350</v>
      </c>
      <c r="BA197" s="109"/>
      <c r="BB197" s="117"/>
      <c r="BC197" s="105">
        <f t="shared" si="143"/>
        <v>1487.66</v>
      </c>
      <c r="BD197" s="109">
        <f t="shared" si="144"/>
        <v>297.53200000000004</v>
      </c>
      <c r="BE197" s="106">
        <v>1000</v>
      </c>
      <c r="BF197" s="105"/>
      <c r="BG197" s="105">
        <v>300</v>
      </c>
      <c r="BH197" s="105"/>
      <c r="BI197" s="105">
        <v>500</v>
      </c>
      <c r="BJ197" s="117"/>
      <c r="BK197" s="105">
        <f t="shared" ref="BK197:BK208" si="168">BJ197+BI197+BH197+BG197+BF197+BE197</f>
        <v>1800</v>
      </c>
      <c r="BL197" s="105">
        <f t="shared" ref="BL197:BL208" si="169">BK197*20%</f>
        <v>360</v>
      </c>
      <c r="BM197" s="105">
        <v>1000</v>
      </c>
      <c r="BN197" s="105"/>
      <c r="BO197" s="105">
        <v>200</v>
      </c>
      <c r="BP197" s="105"/>
      <c r="BQ197" s="105"/>
      <c r="BR197" s="105">
        <f t="shared" ref="BR197:BR208" si="170">BQ197+BP197+BO197+BN197+BM197</f>
        <v>1200</v>
      </c>
      <c r="BS197" s="105">
        <f t="shared" ref="BS197:BS208" si="171">BR197*20%</f>
        <v>240</v>
      </c>
      <c r="BT197" s="105">
        <v>1000</v>
      </c>
      <c r="BU197" s="105"/>
      <c r="BV197" s="105">
        <v>200</v>
      </c>
      <c r="BW197" s="105"/>
      <c r="BX197" s="117"/>
      <c r="BY197" s="105">
        <f t="shared" ref="BY197:BY208" si="172">BX197+BW197+BV197+BU197+BT197</f>
        <v>1200</v>
      </c>
      <c r="BZ197" s="105">
        <f t="shared" ref="BZ197:BZ208" si="173">BY197*20%</f>
        <v>240</v>
      </c>
      <c r="CA197" s="105">
        <v>1000</v>
      </c>
      <c r="CB197" s="105"/>
      <c r="CC197" s="105">
        <v>250</v>
      </c>
      <c r="CD197" s="105"/>
      <c r="CE197" s="105"/>
      <c r="CF197" s="105">
        <f t="shared" ref="CF197:CF208" si="174">CE197+CD197+CC197+CB197+CA197</f>
        <v>1250</v>
      </c>
      <c r="CG197" s="105">
        <f t="shared" ref="CG197:CG208" si="175">CF197*20%</f>
        <v>250</v>
      </c>
      <c r="CH197" s="105">
        <f>1000+136.36</f>
        <v>1136.3600000000001</v>
      </c>
      <c r="CI197" s="105"/>
      <c r="CJ197" s="105">
        <v>250</v>
      </c>
      <c r="CK197" s="105">
        <v>1000</v>
      </c>
      <c r="CL197" s="105"/>
      <c r="CM197" s="117"/>
      <c r="CN197" s="105">
        <f t="shared" ref="CN197:CN208" si="176">CM197+CL197+CK197+CJ197+CI197+CH197</f>
        <v>2386.36</v>
      </c>
      <c r="CO197" s="105">
        <f t="shared" ref="CO197:CO208" si="177">CN197*20%</f>
        <v>477.27200000000005</v>
      </c>
      <c r="CP197" s="105">
        <f t="shared" ref="CP197:CP208" si="178">CH197+CA197+BT197+BM197+BE197+AX197+AQ197+AJ197+AB197+S197+K197+D197</f>
        <v>12359.73</v>
      </c>
      <c r="CQ197" s="105">
        <f t="shared" ref="CQ197:CQ208" si="179">CJ197+CI197+CC197+CB197+BV197+BU197+BO197+BN197+BG197+BF197+AZ197+AY197+AS197+AR197+AL197+AK197+AD197+AC197+U197+T197+M197+L197+F197+E197</f>
        <v>3350</v>
      </c>
      <c r="CR197" s="105">
        <f t="shared" ref="CR197:CR208" si="180">CL197+CK197+CD197+BW197+BP197+BI197+BH197+BA197+AT197+AM197+AF197+AE197+X197+W197+V197+O197+N197+G197</f>
        <v>2125</v>
      </c>
      <c r="CS197" s="105">
        <f t="shared" si="156"/>
        <v>0</v>
      </c>
      <c r="CT197" s="105">
        <f t="shared" si="157"/>
        <v>17834.73</v>
      </c>
      <c r="CU197" s="125">
        <f t="shared" si="155"/>
        <v>1486.2275</v>
      </c>
      <c r="CV197" s="106">
        <f t="shared" ref="CV197:CV208" si="181">CO197+CG197+BZ197+BS197+BL197+BD197+AW197+AP197+AI197+AA197+R197+J197</f>
        <v>3566.9459999999999</v>
      </c>
      <c r="CW197" s="105">
        <f t="shared" ref="CW197:CW208" si="182">CT197-CV197</f>
        <v>14267.784</v>
      </c>
      <c r="CY197" s="87"/>
    </row>
    <row r="198" spans="1:103" s="88" customFormat="1" ht="25.5" customHeight="1" x14ac:dyDescent="0.25">
      <c r="A198" s="111">
        <v>213</v>
      </c>
      <c r="B198" s="111" t="s">
        <v>242</v>
      </c>
      <c r="C198" s="117" t="s">
        <v>8</v>
      </c>
      <c r="D198" s="105">
        <v>1000</v>
      </c>
      <c r="E198" s="105"/>
      <c r="F198" s="105"/>
      <c r="G198" s="105"/>
      <c r="H198" s="105"/>
      <c r="I198" s="110">
        <f t="shared" si="158"/>
        <v>1000</v>
      </c>
      <c r="J198" s="98">
        <v>0</v>
      </c>
      <c r="K198" s="105">
        <v>1000</v>
      </c>
      <c r="L198" s="105"/>
      <c r="M198" s="105"/>
      <c r="N198" s="105"/>
      <c r="O198" s="105"/>
      <c r="P198" s="106"/>
      <c r="Q198" s="110">
        <f t="shared" si="160"/>
        <v>1000</v>
      </c>
      <c r="R198" s="112">
        <v>0</v>
      </c>
      <c r="S198" s="106">
        <v>1000</v>
      </c>
      <c r="T198" s="105"/>
      <c r="U198" s="105">
        <v>150</v>
      </c>
      <c r="V198" s="105"/>
      <c r="W198" s="105"/>
      <c r="X198" s="105"/>
      <c r="Y198" s="105"/>
      <c r="Z198" s="110">
        <f t="shared" si="162"/>
        <v>1150</v>
      </c>
      <c r="AA198" s="120">
        <v>0</v>
      </c>
      <c r="AB198" s="105">
        <v>1000</v>
      </c>
      <c r="AC198" s="105"/>
      <c r="AD198" s="105">
        <v>150</v>
      </c>
      <c r="AE198" s="105">
        <v>500</v>
      </c>
      <c r="AF198" s="105"/>
      <c r="AG198" s="105"/>
      <c r="AH198" s="105">
        <f t="shared" si="164"/>
        <v>1650</v>
      </c>
      <c r="AI198" s="118">
        <v>360</v>
      </c>
      <c r="AJ198" s="105">
        <v>1000</v>
      </c>
      <c r="AK198" s="105"/>
      <c r="AL198" s="105"/>
      <c r="AM198" s="105"/>
      <c r="AN198" s="105"/>
      <c r="AO198" s="110">
        <f t="shared" si="166"/>
        <v>1000</v>
      </c>
      <c r="AP198" s="105">
        <f t="shared" si="167"/>
        <v>200</v>
      </c>
      <c r="AQ198" s="107">
        <v>1000</v>
      </c>
      <c r="AR198" s="114"/>
      <c r="AS198" s="109"/>
      <c r="AT198" s="105"/>
      <c r="AU198" s="105"/>
      <c r="AV198" s="105">
        <f t="shared" si="141"/>
        <v>1000</v>
      </c>
      <c r="AW198" s="105">
        <f t="shared" si="142"/>
        <v>200</v>
      </c>
      <c r="AX198" s="109">
        <v>1000</v>
      </c>
      <c r="AY198" s="109"/>
      <c r="AZ198" s="109"/>
      <c r="BA198" s="109"/>
      <c r="BB198" s="117"/>
      <c r="BC198" s="105">
        <f t="shared" si="143"/>
        <v>1000</v>
      </c>
      <c r="BD198" s="109">
        <f t="shared" si="144"/>
        <v>200</v>
      </c>
      <c r="BE198" s="106">
        <v>1000</v>
      </c>
      <c r="BF198" s="105"/>
      <c r="BG198" s="105"/>
      <c r="BH198" s="105"/>
      <c r="BI198" s="105">
        <v>500</v>
      </c>
      <c r="BJ198" s="117"/>
      <c r="BK198" s="105">
        <f t="shared" si="168"/>
        <v>1500</v>
      </c>
      <c r="BL198" s="105">
        <f t="shared" si="169"/>
        <v>300</v>
      </c>
      <c r="BM198" s="105">
        <v>1000</v>
      </c>
      <c r="BN198" s="105"/>
      <c r="BO198" s="105"/>
      <c r="BP198" s="105"/>
      <c r="BQ198" s="105"/>
      <c r="BR198" s="105">
        <f t="shared" si="170"/>
        <v>1000</v>
      </c>
      <c r="BS198" s="105">
        <f t="shared" si="171"/>
        <v>200</v>
      </c>
      <c r="BT198" s="105">
        <v>1000</v>
      </c>
      <c r="BU198" s="105"/>
      <c r="BV198" s="105">
        <v>150</v>
      </c>
      <c r="BW198" s="105"/>
      <c r="BX198" s="117"/>
      <c r="BY198" s="105">
        <f t="shared" si="172"/>
        <v>1150</v>
      </c>
      <c r="BZ198" s="105">
        <f t="shared" si="173"/>
        <v>230</v>
      </c>
      <c r="CA198" s="105">
        <v>1000</v>
      </c>
      <c r="CB198" s="105"/>
      <c r="CC198" s="105"/>
      <c r="CD198" s="105"/>
      <c r="CE198" s="105"/>
      <c r="CF198" s="105">
        <f t="shared" si="174"/>
        <v>1000</v>
      </c>
      <c r="CG198" s="105">
        <f t="shared" si="175"/>
        <v>200</v>
      </c>
      <c r="CH198" s="105">
        <v>1000</v>
      </c>
      <c r="CI198" s="105"/>
      <c r="CJ198" s="105">
        <v>150</v>
      </c>
      <c r="CK198" s="105">
        <v>1000</v>
      </c>
      <c r="CL198" s="105"/>
      <c r="CM198" s="117"/>
      <c r="CN198" s="105">
        <f t="shared" si="176"/>
        <v>2150</v>
      </c>
      <c r="CO198" s="105">
        <f t="shared" si="177"/>
        <v>430</v>
      </c>
      <c r="CP198" s="105">
        <f t="shared" si="178"/>
        <v>12000</v>
      </c>
      <c r="CQ198" s="105">
        <f t="shared" si="179"/>
        <v>600</v>
      </c>
      <c r="CR198" s="105">
        <f t="shared" si="180"/>
        <v>2000</v>
      </c>
      <c r="CS198" s="105">
        <f t="shared" si="156"/>
        <v>0</v>
      </c>
      <c r="CT198" s="105">
        <f t="shared" si="157"/>
        <v>14600</v>
      </c>
      <c r="CU198" s="125">
        <f t="shared" si="155"/>
        <v>1216.6666666666667</v>
      </c>
      <c r="CV198" s="118">
        <f t="shared" si="181"/>
        <v>2320</v>
      </c>
      <c r="CW198" s="105">
        <f t="shared" si="182"/>
        <v>12280</v>
      </c>
      <c r="CY198" s="87"/>
    </row>
    <row r="199" spans="1:103" s="88" customFormat="1" ht="22.5" customHeight="1" x14ac:dyDescent="0.25">
      <c r="A199" s="111">
        <v>214</v>
      </c>
      <c r="B199" s="111" t="s">
        <v>241</v>
      </c>
      <c r="C199" s="117" t="s">
        <v>8</v>
      </c>
      <c r="D199" s="105">
        <v>1000</v>
      </c>
      <c r="E199" s="105"/>
      <c r="F199" s="105"/>
      <c r="G199" s="105"/>
      <c r="H199" s="105"/>
      <c r="I199" s="110">
        <f t="shared" si="158"/>
        <v>1000</v>
      </c>
      <c r="J199" s="106">
        <f t="shared" ref="J199:J208" si="183">I199*20%</f>
        <v>200</v>
      </c>
      <c r="K199" s="105">
        <v>1000</v>
      </c>
      <c r="L199" s="105"/>
      <c r="M199" s="105"/>
      <c r="N199" s="105"/>
      <c r="O199" s="105"/>
      <c r="P199" s="106"/>
      <c r="Q199" s="110">
        <f t="shared" si="160"/>
        <v>1000</v>
      </c>
      <c r="R199" s="110">
        <f t="shared" ref="R199:R208" si="184">Q199*20%</f>
        <v>200</v>
      </c>
      <c r="S199" s="106">
        <v>1000</v>
      </c>
      <c r="T199" s="105"/>
      <c r="U199" s="105"/>
      <c r="V199" s="105">
        <v>125</v>
      </c>
      <c r="W199" s="105"/>
      <c r="X199" s="105"/>
      <c r="Y199" s="105"/>
      <c r="Z199" s="110">
        <f t="shared" si="162"/>
        <v>1125</v>
      </c>
      <c r="AA199" s="105">
        <f t="shared" ref="AA199:AA208" si="185">Z199*20%</f>
        <v>225</v>
      </c>
      <c r="AB199" s="105">
        <v>1000</v>
      </c>
      <c r="AC199" s="105"/>
      <c r="AD199" s="105"/>
      <c r="AE199" s="105">
        <v>500</v>
      </c>
      <c r="AF199" s="105"/>
      <c r="AG199" s="105"/>
      <c r="AH199" s="105">
        <f t="shared" si="164"/>
        <v>1500</v>
      </c>
      <c r="AI199" s="105">
        <f t="shared" ref="AI199:AI208" si="186">AH199*20%</f>
        <v>300</v>
      </c>
      <c r="AJ199" s="105">
        <v>777.78</v>
      </c>
      <c r="AK199" s="105"/>
      <c r="AL199" s="105"/>
      <c r="AM199" s="105"/>
      <c r="AN199" s="105">
        <v>222.22</v>
      </c>
      <c r="AO199" s="110">
        <f t="shared" si="166"/>
        <v>1000</v>
      </c>
      <c r="AP199" s="105">
        <f t="shared" si="167"/>
        <v>200</v>
      </c>
      <c r="AQ199" s="107">
        <v>1000</v>
      </c>
      <c r="AR199" s="114"/>
      <c r="AS199" s="109"/>
      <c r="AT199" s="105"/>
      <c r="AU199" s="105"/>
      <c r="AV199" s="105">
        <f t="shared" si="141"/>
        <v>1000</v>
      </c>
      <c r="AW199" s="105">
        <f t="shared" si="142"/>
        <v>200</v>
      </c>
      <c r="AX199" s="109">
        <v>1000</v>
      </c>
      <c r="AY199" s="109"/>
      <c r="AZ199" s="109"/>
      <c r="BA199" s="109"/>
      <c r="BB199" s="117"/>
      <c r="BC199" s="105">
        <f t="shared" si="143"/>
        <v>1000</v>
      </c>
      <c r="BD199" s="109">
        <f t="shared" si="144"/>
        <v>200</v>
      </c>
      <c r="BE199" s="106">
        <v>1000</v>
      </c>
      <c r="BF199" s="105"/>
      <c r="BG199" s="105"/>
      <c r="BH199" s="105"/>
      <c r="BI199" s="105">
        <v>500</v>
      </c>
      <c r="BJ199" s="117"/>
      <c r="BK199" s="105">
        <f t="shared" si="168"/>
        <v>1500</v>
      </c>
      <c r="BL199" s="105">
        <f t="shared" si="169"/>
        <v>300</v>
      </c>
      <c r="BM199" s="105">
        <v>409.09</v>
      </c>
      <c r="BN199" s="105"/>
      <c r="BO199" s="105"/>
      <c r="BP199" s="105"/>
      <c r="BQ199" s="105"/>
      <c r="BR199" s="105">
        <f t="shared" si="170"/>
        <v>409.09</v>
      </c>
      <c r="BS199" s="105">
        <f t="shared" si="171"/>
        <v>81.817999999999998</v>
      </c>
      <c r="BT199" s="105">
        <v>554.54999999999995</v>
      </c>
      <c r="BU199" s="105"/>
      <c r="BV199" s="105"/>
      <c r="BW199" s="105"/>
      <c r="BX199" s="117">
        <v>636.36</v>
      </c>
      <c r="BY199" s="105">
        <f t="shared" si="172"/>
        <v>1190.9099999999999</v>
      </c>
      <c r="BZ199" s="105">
        <f t="shared" si="173"/>
        <v>238.18199999999999</v>
      </c>
      <c r="CA199" s="105">
        <v>1000</v>
      </c>
      <c r="CB199" s="105"/>
      <c r="CC199" s="105"/>
      <c r="CD199" s="105"/>
      <c r="CE199" s="105">
        <v>400</v>
      </c>
      <c r="CF199" s="105">
        <f t="shared" si="174"/>
        <v>1400</v>
      </c>
      <c r="CG199" s="105">
        <f t="shared" si="175"/>
        <v>280</v>
      </c>
      <c r="CH199" s="105">
        <v>1000</v>
      </c>
      <c r="CI199" s="105"/>
      <c r="CJ199" s="105"/>
      <c r="CK199" s="105">
        <v>1000</v>
      </c>
      <c r="CL199" s="105"/>
      <c r="CM199" s="117"/>
      <c r="CN199" s="105">
        <f t="shared" si="176"/>
        <v>2000</v>
      </c>
      <c r="CO199" s="105">
        <f t="shared" si="177"/>
        <v>400</v>
      </c>
      <c r="CP199" s="105">
        <f t="shared" si="178"/>
        <v>10741.42</v>
      </c>
      <c r="CQ199" s="105">
        <f t="shared" si="179"/>
        <v>0</v>
      </c>
      <c r="CR199" s="105">
        <f t="shared" si="180"/>
        <v>2125</v>
      </c>
      <c r="CS199" s="105">
        <f t="shared" si="156"/>
        <v>1258.5800000000002</v>
      </c>
      <c r="CT199" s="105">
        <f t="shared" si="157"/>
        <v>14125</v>
      </c>
      <c r="CU199" s="125">
        <f t="shared" si="155"/>
        <v>1177.0833333333333</v>
      </c>
      <c r="CV199" s="106">
        <f t="shared" si="181"/>
        <v>2825</v>
      </c>
      <c r="CW199" s="105">
        <f t="shared" si="182"/>
        <v>11300</v>
      </c>
      <c r="CY199" s="87"/>
    </row>
    <row r="200" spans="1:103" s="88" customFormat="1" ht="21" customHeight="1" x14ac:dyDescent="0.25">
      <c r="A200" s="111">
        <v>215</v>
      </c>
      <c r="B200" s="99" t="s">
        <v>240</v>
      </c>
      <c r="C200" s="117" t="s">
        <v>234</v>
      </c>
      <c r="D200" s="105">
        <v>1600</v>
      </c>
      <c r="E200" s="105"/>
      <c r="F200" s="105">
        <v>250</v>
      </c>
      <c r="G200" s="105"/>
      <c r="H200" s="105"/>
      <c r="I200" s="110">
        <f t="shared" si="158"/>
        <v>1850</v>
      </c>
      <c r="J200" s="106">
        <f t="shared" si="183"/>
        <v>370</v>
      </c>
      <c r="K200" s="105">
        <v>1600</v>
      </c>
      <c r="L200" s="105"/>
      <c r="M200" s="105"/>
      <c r="N200" s="105"/>
      <c r="O200" s="105"/>
      <c r="P200" s="106"/>
      <c r="Q200" s="110">
        <f t="shared" si="160"/>
        <v>1600</v>
      </c>
      <c r="R200" s="110">
        <f t="shared" si="184"/>
        <v>320</v>
      </c>
      <c r="S200" s="106">
        <v>1600</v>
      </c>
      <c r="T200" s="105"/>
      <c r="U200" s="105">
        <v>150</v>
      </c>
      <c r="V200" s="105">
        <v>125</v>
      </c>
      <c r="W200" s="105"/>
      <c r="X200" s="105"/>
      <c r="Y200" s="105"/>
      <c r="Z200" s="110">
        <f t="shared" si="162"/>
        <v>1875</v>
      </c>
      <c r="AA200" s="105">
        <f t="shared" si="185"/>
        <v>375</v>
      </c>
      <c r="AB200" s="105">
        <v>1451.43</v>
      </c>
      <c r="AC200" s="105"/>
      <c r="AD200" s="105"/>
      <c r="AE200" s="105">
        <v>500</v>
      </c>
      <c r="AF200" s="105"/>
      <c r="AG200" s="105"/>
      <c r="AH200" s="105">
        <f t="shared" si="164"/>
        <v>1951.43</v>
      </c>
      <c r="AI200" s="105">
        <f t="shared" si="186"/>
        <v>390.28600000000006</v>
      </c>
      <c r="AJ200" s="105">
        <v>1600</v>
      </c>
      <c r="AK200" s="105"/>
      <c r="AL200" s="105">
        <v>200</v>
      </c>
      <c r="AM200" s="105"/>
      <c r="AN200" s="105"/>
      <c r="AO200" s="110">
        <f t="shared" si="166"/>
        <v>1800</v>
      </c>
      <c r="AP200" s="105">
        <f t="shared" si="167"/>
        <v>360</v>
      </c>
      <c r="AQ200" s="107">
        <v>1463.64</v>
      </c>
      <c r="AR200" s="114"/>
      <c r="AS200" s="109">
        <v>250</v>
      </c>
      <c r="AT200" s="105"/>
      <c r="AU200" s="105"/>
      <c r="AV200" s="105">
        <f t="shared" si="141"/>
        <v>1713.64</v>
      </c>
      <c r="AW200" s="105">
        <f t="shared" si="142"/>
        <v>342.72800000000007</v>
      </c>
      <c r="AX200" s="109">
        <v>1600</v>
      </c>
      <c r="AY200" s="109"/>
      <c r="AZ200" s="109">
        <v>350</v>
      </c>
      <c r="BA200" s="109"/>
      <c r="BB200" s="117"/>
      <c r="BC200" s="105">
        <f t="shared" si="143"/>
        <v>1950</v>
      </c>
      <c r="BD200" s="109">
        <f t="shared" si="144"/>
        <v>390</v>
      </c>
      <c r="BE200" s="106">
        <v>1547.83</v>
      </c>
      <c r="BF200" s="105"/>
      <c r="BG200" s="105">
        <v>300</v>
      </c>
      <c r="BH200" s="105"/>
      <c r="BI200" s="105">
        <v>500</v>
      </c>
      <c r="BJ200" s="117"/>
      <c r="BK200" s="105">
        <f t="shared" si="168"/>
        <v>2347.83</v>
      </c>
      <c r="BL200" s="105">
        <f t="shared" si="169"/>
        <v>469.56600000000003</v>
      </c>
      <c r="BM200" s="105">
        <v>1600</v>
      </c>
      <c r="BN200" s="105"/>
      <c r="BO200" s="105">
        <v>350</v>
      </c>
      <c r="BP200" s="105"/>
      <c r="BQ200" s="105"/>
      <c r="BR200" s="105">
        <f t="shared" si="170"/>
        <v>1950</v>
      </c>
      <c r="BS200" s="105">
        <f t="shared" si="171"/>
        <v>390</v>
      </c>
      <c r="BT200" s="105">
        <v>1510</v>
      </c>
      <c r="BU200" s="105"/>
      <c r="BV200" s="105">
        <v>250</v>
      </c>
      <c r="BW200" s="105"/>
      <c r="BX200" s="117"/>
      <c r="BY200" s="105">
        <f t="shared" si="172"/>
        <v>1760</v>
      </c>
      <c r="BZ200" s="105">
        <f t="shared" si="173"/>
        <v>352</v>
      </c>
      <c r="CA200" s="105">
        <v>1600</v>
      </c>
      <c r="CB200" s="105"/>
      <c r="CC200" s="105">
        <v>300</v>
      </c>
      <c r="CD200" s="105"/>
      <c r="CE200" s="105"/>
      <c r="CF200" s="105">
        <f t="shared" si="174"/>
        <v>1900</v>
      </c>
      <c r="CG200" s="105">
        <f t="shared" si="175"/>
        <v>380</v>
      </c>
      <c r="CH200" s="105">
        <v>1490.91</v>
      </c>
      <c r="CI200" s="105"/>
      <c r="CJ200" s="105">
        <v>250</v>
      </c>
      <c r="CK200" s="105">
        <v>1000</v>
      </c>
      <c r="CL200" s="105"/>
      <c r="CM200" s="117"/>
      <c r="CN200" s="105">
        <f t="shared" si="176"/>
        <v>2740.91</v>
      </c>
      <c r="CO200" s="105">
        <f t="shared" si="177"/>
        <v>548.18200000000002</v>
      </c>
      <c r="CP200" s="105">
        <f t="shared" si="178"/>
        <v>18663.809999999998</v>
      </c>
      <c r="CQ200" s="105">
        <f t="shared" si="179"/>
        <v>2650</v>
      </c>
      <c r="CR200" s="105">
        <f t="shared" si="180"/>
        <v>2125</v>
      </c>
      <c r="CS200" s="105">
        <f t="shared" si="156"/>
        <v>0</v>
      </c>
      <c r="CT200" s="105">
        <f t="shared" si="157"/>
        <v>23438.809999999998</v>
      </c>
      <c r="CU200" s="125">
        <f t="shared" si="155"/>
        <v>1953.2341666666664</v>
      </c>
      <c r="CV200" s="106">
        <f t="shared" si="181"/>
        <v>4687.7620000000006</v>
      </c>
      <c r="CW200" s="105">
        <f t="shared" si="182"/>
        <v>18751.047999999995</v>
      </c>
      <c r="CY200" s="87"/>
    </row>
    <row r="201" spans="1:103" s="88" customFormat="1" ht="21.75" customHeight="1" x14ac:dyDescent="0.25">
      <c r="A201" s="111">
        <v>216</v>
      </c>
      <c r="B201" s="111" t="s">
        <v>239</v>
      </c>
      <c r="C201" s="117" t="s">
        <v>9</v>
      </c>
      <c r="D201" s="105">
        <v>900</v>
      </c>
      <c r="E201" s="105"/>
      <c r="F201" s="105">
        <v>150</v>
      </c>
      <c r="G201" s="105"/>
      <c r="H201" s="105"/>
      <c r="I201" s="110">
        <f t="shared" si="158"/>
        <v>1050</v>
      </c>
      <c r="J201" s="106">
        <f t="shared" si="183"/>
        <v>210</v>
      </c>
      <c r="K201" s="105">
        <v>900</v>
      </c>
      <c r="L201" s="105"/>
      <c r="M201" s="105"/>
      <c r="N201" s="105"/>
      <c r="O201" s="105"/>
      <c r="P201" s="106"/>
      <c r="Q201" s="110">
        <f t="shared" si="160"/>
        <v>900</v>
      </c>
      <c r="R201" s="110">
        <f t="shared" si="184"/>
        <v>180</v>
      </c>
      <c r="S201" s="106">
        <v>900</v>
      </c>
      <c r="T201" s="105"/>
      <c r="U201" s="105"/>
      <c r="V201" s="105">
        <v>125</v>
      </c>
      <c r="W201" s="105"/>
      <c r="X201" s="105"/>
      <c r="Y201" s="105"/>
      <c r="Z201" s="110">
        <f t="shared" si="162"/>
        <v>1025</v>
      </c>
      <c r="AA201" s="105">
        <f t="shared" si="185"/>
        <v>205</v>
      </c>
      <c r="AB201" s="105">
        <v>900</v>
      </c>
      <c r="AC201" s="105"/>
      <c r="AD201" s="105"/>
      <c r="AE201" s="105">
        <v>500</v>
      </c>
      <c r="AF201" s="105"/>
      <c r="AG201" s="105"/>
      <c r="AH201" s="105">
        <f t="shared" si="164"/>
        <v>1400</v>
      </c>
      <c r="AI201" s="105">
        <f t="shared" si="186"/>
        <v>280</v>
      </c>
      <c r="AJ201" s="105">
        <v>700</v>
      </c>
      <c r="AK201" s="105"/>
      <c r="AL201" s="105"/>
      <c r="AM201" s="105"/>
      <c r="AN201" s="105">
        <v>200</v>
      </c>
      <c r="AO201" s="110">
        <f t="shared" si="166"/>
        <v>900</v>
      </c>
      <c r="AP201" s="105">
        <f t="shared" si="167"/>
        <v>180</v>
      </c>
      <c r="AQ201" s="107">
        <v>900</v>
      </c>
      <c r="AR201" s="114"/>
      <c r="AS201" s="109"/>
      <c r="AT201" s="105"/>
      <c r="AU201" s="105"/>
      <c r="AV201" s="105">
        <f t="shared" si="141"/>
        <v>900</v>
      </c>
      <c r="AW201" s="105">
        <f t="shared" si="142"/>
        <v>180</v>
      </c>
      <c r="AX201" s="109">
        <v>900</v>
      </c>
      <c r="AY201" s="109"/>
      <c r="AZ201" s="109"/>
      <c r="BA201" s="109"/>
      <c r="BB201" s="117"/>
      <c r="BC201" s="105">
        <f t="shared" si="143"/>
        <v>900</v>
      </c>
      <c r="BD201" s="109">
        <f t="shared" si="144"/>
        <v>180</v>
      </c>
      <c r="BE201" s="106">
        <v>900</v>
      </c>
      <c r="BF201" s="105"/>
      <c r="BG201" s="105"/>
      <c r="BH201" s="105"/>
      <c r="BI201" s="105">
        <v>500</v>
      </c>
      <c r="BJ201" s="117"/>
      <c r="BK201" s="105">
        <f t="shared" si="168"/>
        <v>1400</v>
      </c>
      <c r="BL201" s="105">
        <f t="shared" si="169"/>
        <v>280</v>
      </c>
      <c r="BM201" s="105">
        <v>900</v>
      </c>
      <c r="BN201" s="105"/>
      <c r="BO201" s="105"/>
      <c r="BP201" s="105"/>
      <c r="BQ201" s="105"/>
      <c r="BR201" s="105">
        <f t="shared" si="170"/>
        <v>900</v>
      </c>
      <c r="BS201" s="105">
        <f t="shared" si="171"/>
        <v>180</v>
      </c>
      <c r="BT201" s="105">
        <v>900</v>
      </c>
      <c r="BU201" s="105"/>
      <c r="BV201" s="105"/>
      <c r="BW201" s="105"/>
      <c r="BX201" s="117"/>
      <c r="BY201" s="105">
        <f t="shared" si="172"/>
        <v>900</v>
      </c>
      <c r="BZ201" s="105">
        <f t="shared" si="173"/>
        <v>180</v>
      </c>
      <c r="CA201" s="105">
        <v>900</v>
      </c>
      <c r="CB201" s="105"/>
      <c r="CC201" s="105"/>
      <c r="CD201" s="105"/>
      <c r="CE201" s="105"/>
      <c r="CF201" s="105">
        <f t="shared" si="174"/>
        <v>900</v>
      </c>
      <c r="CG201" s="105">
        <f t="shared" si="175"/>
        <v>180</v>
      </c>
      <c r="CH201" s="105">
        <v>900</v>
      </c>
      <c r="CI201" s="105"/>
      <c r="CJ201" s="105"/>
      <c r="CK201" s="105">
        <v>900</v>
      </c>
      <c r="CL201" s="105"/>
      <c r="CM201" s="117"/>
      <c r="CN201" s="105">
        <f t="shared" si="176"/>
        <v>1800</v>
      </c>
      <c r="CO201" s="105">
        <f t="shared" si="177"/>
        <v>360</v>
      </c>
      <c r="CP201" s="105">
        <f t="shared" si="178"/>
        <v>10600</v>
      </c>
      <c r="CQ201" s="105">
        <f t="shared" si="179"/>
        <v>150</v>
      </c>
      <c r="CR201" s="105">
        <f t="shared" si="180"/>
        <v>2025</v>
      </c>
      <c r="CS201" s="105">
        <f t="shared" si="156"/>
        <v>200</v>
      </c>
      <c r="CT201" s="105">
        <f t="shared" si="157"/>
        <v>12975</v>
      </c>
      <c r="CU201" s="125">
        <f t="shared" si="155"/>
        <v>1081.25</v>
      </c>
      <c r="CV201" s="106">
        <f t="shared" si="181"/>
        <v>2595</v>
      </c>
      <c r="CW201" s="105">
        <f t="shared" si="182"/>
        <v>10380</v>
      </c>
      <c r="CY201" s="87"/>
    </row>
    <row r="202" spans="1:103" s="88" customFormat="1" ht="21.75" customHeight="1" x14ac:dyDescent="0.25">
      <c r="A202" s="111">
        <v>217</v>
      </c>
      <c r="B202" s="111" t="s">
        <v>238</v>
      </c>
      <c r="C202" s="117" t="s">
        <v>9</v>
      </c>
      <c r="D202" s="105">
        <v>550</v>
      </c>
      <c r="E202" s="105"/>
      <c r="F202" s="105"/>
      <c r="G202" s="105"/>
      <c r="H202" s="105"/>
      <c r="I202" s="110">
        <f t="shared" si="158"/>
        <v>550</v>
      </c>
      <c r="J202" s="106">
        <f t="shared" si="183"/>
        <v>110</v>
      </c>
      <c r="K202" s="105">
        <v>900</v>
      </c>
      <c r="L202" s="105"/>
      <c r="M202" s="105">
        <v>200</v>
      </c>
      <c r="N202" s="105"/>
      <c r="O202" s="105"/>
      <c r="P202" s="106">
        <v>350</v>
      </c>
      <c r="Q202" s="110">
        <f t="shared" si="160"/>
        <v>1450</v>
      </c>
      <c r="R202" s="110">
        <f t="shared" si="184"/>
        <v>290</v>
      </c>
      <c r="S202" s="106">
        <v>900</v>
      </c>
      <c r="T202" s="105"/>
      <c r="U202" s="105">
        <v>200</v>
      </c>
      <c r="V202" s="105">
        <v>125</v>
      </c>
      <c r="W202" s="105"/>
      <c r="X202" s="105"/>
      <c r="Y202" s="105"/>
      <c r="Z202" s="110">
        <f t="shared" si="162"/>
        <v>1225</v>
      </c>
      <c r="AA202" s="105">
        <f t="shared" si="185"/>
        <v>245</v>
      </c>
      <c r="AB202" s="105">
        <v>900</v>
      </c>
      <c r="AC202" s="105"/>
      <c r="AD202" s="105">
        <v>150</v>
      </c>
      <c r="AE202" s="105">
        <v>500</v>
      </c>
      <c r="AF202" s="105"/>
      <c r="AG202" s="105"/>
      <c r="AH202" s="105">
        <f t="shared" si="164"/>
        <v>1550</v>
      </c>
      <c r="AI202" s="105">
        <f t="shared" si="186"/>
        <v>310</v>
      </c>
      <c r="AJ202" s="105">
        <v>600</v>
      </c>
      <c r="AK202" s="105"/>
      <c r="AL202" s="105">
        <v>150</v>
      </c>
      <c r="AM202" s="105"/>
      <c r="AN202" s="105">
        <v>300</v>
      </c>
      <c r="AO202" s="110">
        <f t="shared" si="166"/>
        <v>1050</v>
      </c>
      <c r="AP202" s="105">
        <f t="shared" si="167"/>
        <v>210</v>
      </c>
      <c r="AQ202" s="107">
        <v>900</v>
      </c>
      <c r="AR202" s="114"/>
      <c r="AS202" s="109"/>
      <c r="AT202" s="105"/>
      <c r="AU202" s="105"/>
      <c r="AV202" s="105">
        <f t="shared" si="141"/>
        <v>900</v>
      </c>
      <c r="AW202" s="105">
        <f t="shared" si="142"/>
        <v>180</v>
      </c>
      <c r="AX202" s="109">
        <v>900</v>
      </c>
      <c r="AY202" s="109"/>
      <c r="AZ202" s="109"/>
      <c r="BA202" s="109"/>
      <c r="BB202" s="117"/>
      <c r="BC202" s="105">
        <f t="shared" si="143"/>
        <v>900</v>
      </c>
      <c r="BD202" s="109">
        <f t="shared" si="144"/>
        <v>180</v>
      </c>
      <c r="BE202" s="106">
        <v>0</v>
      </c>
      <c r="BF202" s="105"/>
      <c r="BG202" s="105"/>
      <c r="BH202" s="105"/>
      <c r="BI202" s="105">
        <v>0</v>
      </c>
      <c r="BJ202" s="105">
        <v>2110</v>
      </c>
      <c r="BK202" s="105">
        <f t="shared" si="168"/>
        <v>2110</v>
      </c>
      <c r="BL202" s="105">
        <f t="shared" si="169"/>
        <v>422</v>
      </c>
      <c r="BM202" s="105">
        <v>0</v>
      </c>
      <c r="BN202" s="105"/>
      <c r="BO202" s="105"/>
      <c r="BP202" s="105"/>
      <c r="BQ202" s="105">
        <v>1390</v>
      </c>
      <c r="BR202" s="105">
        <f t="shared" si="170"/>
        <v>1390</v>
      </c>
      <c r="BS202" s="105">
        <f t="shared" si="171"/>
        <v>278</v>
      </c>
      <c r="BT202" s="105">
        <v>0</v>
      </c>
      <c r="BU202" s="105"/>
      <c r="BV202" s="105"/>
      <c r="BW202" s="105"/>
      <c r="BX202" s="117"/>
      <c r="BY202" s="105">
        <f t="shared" si="172"/>
        <v>0</v>
      </c>
      <c r="BZ202" s="105">
        <f t="shared" si="173"/>
        <v>0</v>
      </c>
      <c r="CA202" s="105">
        <v>0</v>
      </c>
      <c r="CB202" s="105"/>
      <c r="CC202" s="105"/>
      <c r="CD202" s="105"/>
      <c r="CE202" s="105"/>
      <c r="CF202" s="105">
        <f t="shared" si="174"/>
        <v>0</v>
      </c>
      <c r="CG202" s="105">
        <f t="shared" si="175"/>
        <v>0</v>
      </c>
      <c r="CH202" s="105">
        <v>0</v>
      </c>
      <c r="CI202" s="105"/>
      <c r="CJ202" s="105"/>
      <c r="CK202" s="105">
        <v>0</v>
      </c>
      <c r="CL202" s="105"/>
      <c r="CM202" s="117"/>
      <c r="CN202" s="105">
        <f t="shared" si="176"/>
        <v>0</v>
      </c>
      <c r="CO202" s="105">
        <f t="shared" si="177"/>
        <v>0</v>
      </c>
      <c r="CP202" s="105">
        <f t="shared" si="178"/>
        <v>5650</v>
      </c>
      <c r="CQ202" s="105">
        <f t="shared" si="179"/>
        <v>700</v>
      </c>
      <c r="CR202" s="105">
        <f t="shared" si="180"/>
        <v>625</v>
      </c>
      <c r="CS202" s="105">
        <f t="shared" si="156"/>
        <v>4150</v>
      </c>
      <c r="CT202" s="105">
        <f t="shared" si="157"/>
        <v>11125</v>
      </c>
      <c r="CU202" s="125">
        <f t="shared" si="155"/>
        <v>927.08333333333337</v>
      </c>
      <c r="CV202" s="106">
        <f t="shared" si="181"/>
        <v>2225</v>
      </c>
      <c r="CW202" s="105">
        <f t="shared" si="182"/>
        <v>8900</v>
      </c>
      <c r="CY202" s="87"/>
    </row>
    <row r="203" spans="1:103" s="88" customFormat="1" ht="23.25" customHeight="1" x14ac:dyDescent="0.25">
      <c r="A203" s="111">
        <v>218</v>
      </c>
      <c r="B203" s="111" t="s">
        <v>237</v>
      </c>
      <c r="C203" s="117" t="s">
        <v>9</v>
      </c>
      <c r="D203" s="105">
        <v>900</v>
      </c>
      <c r="E203" s="105"/>
      <c r="F203" s="105"/>
      <c r="G203" s="105"/>
      <c r="H203" s="105"/>
      <c r="I203" s="110">
        <f t="shared" si="158"/>
        <v>900</v>
      </c>
      <c r="J203" s="106">
        <f t="shared" si="183"/>
        <v>180</v>
      </c>
      <c r="K203" s="105">
        <v>685.71</v>
      </c>
      <c r="L203" s="105"/>
      <c r="M203" s="105"/>
      <c r="N203" s="105"/>
      <c r="O203" s="105"/>
      <c r="P203" s="106">
        <v>214.28</v>
      </c>
      <c r="Q203" s="110">
        <f t="shared" si="160"/>
        <v>899.99</v>
      </c>
      <c r="R203" s="110">
        <f t="shared" si="184"/>
        <v>179.99800000000002</v>
      </c>
      <c r="S203" s="106">
        <v>900</v>
      </c>
      <c r="T203" s="105"/>
      <c r="U203" s="105">
        <v>150</v>
      </c>
      <c r="V203" s="105"/>
      <c r="W203" s="105"/>
      <c r="X203" s="105"/>
      <c r="Y203" s="105"/>
      <c r="Z203" s="110">
        <f t="shared" si="162"/>
        <v>1050</v>
      </c>
      <c r="AA203" s="105">
        <f t="shared" si="185"/>
        <v>210</v>
      </c>
      <c r="AB203" s="105">
        <v>900</v>
      </c>
      <c r="AC203" s="105"/>
      <c r="AD203" s="105"/>
      <c r="AE203" s="105">
        <v>500</v>
      </c>
      <c r="AF203" s="105"/>
      <c r="AG203" s="105"/>
      <c r="AH203" s="105">
        <f t="shared" si="164"/>
        <v>1400</v>
      </c>
      <c r="AI203" s="105">
        <f t="shared" si="186"/>
        <v>280</v>
      </c>
      <c r="AJ203" s="105">
        <v>900</v>
      </c>
      <c r="AK203" s="105"/>
      <c r="AL203" s="105"/>
      <c r="AM203" s="105"/>
      <c r="AN203" s="105"/>
      <c r="AO203" s="110">
        <f t="shared" si="166"/>
        <v>900</v>
      </c>
      <c r="AP203" s="105">
        <f t="shared" si="167"/>
        <v>180</v>
      </c>
      <c r="AQ203" s="107">
        <v>900</v>
      </c>
      <c r="AR203" s="114"/>
      <c r="AS203" s="109">
        <v>150</v>
      </c>
      <c r="AT203" s="105"/>
      <c r="AU203" s="105"/>
      <c r="AV203" s="105">
        <f t="shared" si="141"/>
        <v>1050</v>
      </c>
      <c r="AW203" s="105">
        <f t="shared" si="142"/>
        <v>210</v>
      </c>
      <c r="AX203" s="109">
        <v>900</v>
      </c>
      <c r="AY203" s="109"/>
      <c r="AZ203" s="109"/>
      <c r="BA203" s="109"/>
      <c r="BB203" s="117"/>
      <c r="BC203" s="105">
        <f t="shared" si="143"/>
        <v>900</v>
      </c>
      <c r="BD203" s="109">
        <f t="shared" si="144"/>
        <v>180</v>
      </c>
      <c r="BE203" s="106">
        <v>900</v>
      </c>
      <c r="BF203" s="105"/>
      <c r="BG203" s="105">
        <v>150</v>
      </c>
      <c r="BH203" s="105"/>
      <c r="BI203" s="105">
        <v>500</v>
      </c>
      <c r="BJ203" s="117"/>
      <c r="BK203" s="105">
        <f t="shared" si="168"/>
        <v>1550</v>
      </c>
      <c r="BL203" s="105">
        <f t="shared" si="169"/>
        <v>310</v>
      </c>
      <c r="BM203" s="105">
        <v>900</v>
      </c>
      <c r="BN203" s="105"/>
      <c r="BO203" s="105"/>
      <c r="BP203" s="105"/>
      <c r="BQ203" s="105"/>
      <c r="BR203" s="105">
        <f t="shared" si="170"/>
        <v>900</v>
      </c>
      <c r="BS203" s="105">
        <f t="shared" si="171"/>
        <v>180</v>
      </c>
      <c r="BT203" s="105">
        <v>900</v>
      </c>
      <c r="BU203" s="105"/>
      <c r="BV203" s="105"/>
      <c r="BW203" s="105"/>
      <c r="BX203" s="117"/>
      <c r="BY203" s="105">
        <f t="shared" si="172"/>
        <v>900</v>
      </c>
      <c r="BZ203" s="105">
        <f t="shared" si="173"/>
        <v>180</v>
      </c>
      <c r="CA203" s="105">
        <v>720</v>
      </c>
      <c r="CB203" s="105"/>
      <c r="CC203" s="105">
        <v>150</v>
      </c>
      <c r="CD203" s="105"/>
      <c r="CE203" s="105">
        <v>180</v>
      </c>
      <c r="CF203" s="105">
        <f t="shared" si="174"/>
        <v>1050</v>
      </c>
      <c r="CG203" s="105">
        <f t="shared" si="175"/>
        <v>210</v>
      </c>
      <c r="CH203" s="105">
        <v>900</v>
      </c>
      <c r="CI203" s="105"/>
      <c r="CJ203" s="105"/>
      <c r="CK203" s="105">
        <v>900</v>
      </c>
      <c r="CL203" s="105"/>
      <c r="CM203" s="117"/>
      <c r="CN203" s="105">
        <f t="shared" si="176"/>
        <v>1800</v>
      </c>
      <c r="CO203" s="105">
        <f t="shared" si="177"/>
        <v>360</v>
      </c>
      <c r="CP203" s="105">
        <f t="shared" si="178"/>
        <v>10405.709999999999</v>
      </c>
      <c r="CQ203" s="105">
        <f t="shared" si="179"/>
        <v>600</v>
      </c>
      <c r="CR203" s="105">
        <f t="shared" si="180"/>
        <v>1900</v>
      </c>
      <c r="CS203" s="105">
        <f t="shared" si="156"/>
        <v>394.28</v>
      </c>
      <c r="CT203" s="105">
        <f t="shared" si="157"/>
        <v>13299.99</v>
      </c>
      <c r="CU203" s="125">
        <f t="shared" si="155"/>
        <v>1108.3325</v>
      </c>
      <c r="CV203" s="106">
        <f t="shared" si="181"/>
        <v>2659.998</v>
      </c>
      <c r="CW203" s="105">
        <f t="shared" si="182"/>
        <v>10639.992</v>
      </c>
      <c r="CY203" s="87"/>
    </row>
    <row r="204" spans="1:103" s="88" customFormat="1" ht="21.75" customHeight="1" x14ac:dyDescent="0.25">
      <c r="A204" s="111">
        <v>219</v>
      </c>
      <c r="B204" s="111" t="s">
        <v>236</v>
      </c>
      <c r="C204" s="117" t="s">
        <v>8</v>
      </c>
      <c r="D204" s="105">
        <v>900</v>
      </c>
      <c r="E204" s="105"/>
      <c r="F204" s="105">
        <v>250</v>
      </c>
      <c r="G204" s="105"/>
      <c r="H204" s="105"/>
      <c r="I204" s="110">
        <f t="shared" si="158"/>
        <v>1150</v>
      </c>
      <c r="J204" s="106">
        <f t="shared" si="183"/>
        <v>230</v>
      </c>
      <c r="K204" s="105">
        <f>471.43+428.57</f>
        <v>900</v>
      </c>
      <c r="L204" s="105"/>
      <c r="M204" s="105">
        <v>300</v>
      </c>
      <c r="N204" s="105"/>
      <c r="O204" s="105"/>
      <c r="P204" s="106"/>
      <c r="Q204" s="110">
        <f t="shared" si="160"/>
        <v>1200</v>
      </c>
      <c r="R204" s="110">
        <f t="shared" si="184"/>
        <v>240</v>
      </c>
      <c r="S204" s="106">
        <f>471.43+428.57</f>
        <v>900</v>
      </c>
      <c r="T204" s="105"/>
      <c r="U204" s="105">
        <v>250</v>
      </c>
      <c r="V204" s="105">
        <v>125</v>
      </c>
      <c r="W204" s="105"/>
      <c r="X204" s="105"/>
      <c r="Y204" s="105"/>
      <c r="Z204" s="110">
        <f t="shared" si="162"/>
        <v>1275</v>
      </c>
      <c r="AA204" s="105">
        <f t="shared" si="185"/>
        <v>255</v>
      </c>
      <c r="AB204" s="105">
        <v>900</v>
      </c>
      <c r="AC204" s="105"/>
      <c r="AD204" s="105">
        <v>300</v>
      </c>
      <c r="AE204" s="105">
        <v>500</v>
      </c>
      <c r="AF204" s="105"/>
      <c r="AG204" s="105"/>
      <c r="AH204" s="105">
        <f t="shared" si="164"/>
        <v>1700</v>
      </c>
      <c r="AI204" s="105">
        <f t="shared" si="186"/>
        <v>340</v>
      </c>
      <c r="AJ204" s="105">
        <v>900</v>
      </c>
      <c r="AK204" s="105"/>
      <c r="AL204" s="105">
        <v>450</v>
      </c>
      <c r="AM204" s="105"/>
      <c r="AN204" s="105"/>
      <c r="AO204" s="110">
        <f t="shared" si="166"/>
        <v>1350</v>
      </c>
      <c r="AP204" s="105">
        <f t="shared" si="167"/>
        <v>270</v>
      </c>
      <c r="AQ204" s="107">
        <v>900</v>
      </c>
      <c r="AR204" s="114"/>
      <c r="AS204" s="109">
        <v>350</v>
      </c>
      <c r="AT204" s="105"/>
      <c r="AU204" s="105"/>
      <c r="AV204" s="105">
        <f t="shared" si="141"/>
        <v>1250</v>
      </c>
      <c r="AW204" s="105">
        <f t="shared" si="142"/>
        <v>250</v>
      </c>
      <c r="AX204" s="109">
        <v>1802.71</v>
      </c>
      <c r="AY204" s="109"/>
      <c r="AZ204" s="109">
        <v>400</v>
      </c>
      <c r="BA204" s="109"/>
      <c r="BB204" s="117"/>
      <c r="BC204" s="105">
        <f t="shared" si="143"/>
        <v>2202.71</v>
      </c>
      <c r="BD204" s="109">
        <f t="shared" si="144"/>
        <v>440.54200000000003</v>
      </c>
      <c r="BE204" s="106">
        <v>900</v>
      </c>
      <c r="BF204" s="105"/>
      <c r="BG204" s="105">
        <v>450</v>
      </c>
      <c r="BH204" s="105"/>
      <c r="BI204" s="105">
        <v>500</v>
      </c>
      <c r="BJ204" s="117"/>
      <c r="BK204" s="105">
        <f t="shared" si="168"/>
        <v>1850</v>
      </c>
      <c r="BL204" s="105">
        <f t="shared" si="169"/>
        <v>370</v>
      </c>
      <c r="BM204" s="105">
        <v>900</v>
      </c>
      <c r="BN204" s="105"/>
      <c r="BO204" s="105">
        <v>400</v>
      </c>
      <c r="BP204" s="105"/>
      <c r="BQ204" s="105"/>
      <c r="BR204" s="105">
        <f t="shared" si="170"/>
        <v>1300</v>
      </c>
      <c r="BS204" s="105">
        <f t="shared" si="171"/>
        <v>260</v>
      </c>
      <c r="BT204" s="105">
        <v>1087.5</v>
      </c>
      <c r="BU204" s="105"/>
      <c r="BV204" s="105">
        <v>250</v>
      </c>
      <c r="BW204" s="105"/>
      <c r="BX204" s="117"/>
      <c r="BY204" s="105">
        <f t="shared" si="172"/>
        <v>1337.5</v>
      </c>
      <c r="BZ204" s="105">
        <f t="shared" si="173"/>
        <v>267.5</v>
      </c>
      <c r="CA204" s="105">
        <v>900</v>
      </c>
      <c r="CB204" s="105"/>
      <c r="CC204" s="105">
        <v>300</v>
      </c>
      <c r="CD204" s="105"/>
      <c r="CE204" s="105"/>
      <c r="CF204" s="105">
        <f t="shared" si="174"/>
        <v>1200</v>
      </c>
      <c r="CG204" s="105">
        <f t="shared" si="175"/>
        <v>240</v>
      </c>
      <c r="CH204" s="105">
        <v>900</v>
      </c>
      <c r="CI204" s="105"/>
      <c r="CJ204" s="105">
        <v>250</v>
      </c>
      <c r="CK204" s="105">
        <v>900</v>
      </c>
      <c r="CL204" s="105"/>
      <c r="CM204" s="117"/>
      <c r="CN204" s="105">
        <f t="shared" si="176"/>
        <v>2050</v>
      </c>
      <c r="CO204" s="105">
        <f t="shared" si="177"/>
        <v>410</v>
      </c>
      <c r="CP204" s="105">
        <f t="shared" si="178"/>
        <v>11890.21</v>
      </c>
      <c r="CQ204" s="105">
        <f t="shared" si="179"/>
        <v>3950</v>
      </c>
      <c r="CR204" s="105">
        <f t="shared" si="180"/>
        <v>2025</v>
      </c>
      <c r="CS204" s="105">
        <f t="shared" si="156"/>
        <v>0</v>
      </c>
      <c r="CT204" s="105">
        <f t="shared" si="157"/>
        <v>17865.21</v>
      </c>
      <c r="CU204" s="125">
        <f t="shared" si="155"/>
        <v>1488.7674999999999</v>
      </c>
      <c r="CV204" s="106">
        <f t="shared" si="181"/>
        <v>3573.0419999999999</v>
      </c>
      <c r="CW204" s="105">
        <f t="shared" si="182"/>
        <v>14292.168</v>
      </c>
      <c r="CY204" s="87"/>
    </row>
    <row r="205" spans="1:103" s="88" customFormat="1" ht="22.5" customHeight="1" x14ac:dyDescent="0.25">
      <c r="A205" s="111">
        <v>221</v>
      </c>
      <c r="B205" s="99" t="s">
        <v>235</v>
      </c>
      <c r="C205" s="121" t="s">
        <v>234</v>
      </c>
      <c r="D205" s="105">
        <v>1433.33</v>
      </c>
      <c r="E205" s="105"/>
      <c r="F205" s="105">
        <v>150</v>
      </c>
      <c r="G205" s="105"/>
      <c r="H205" s="105"/>
      <c r="I205" s="110">
        <f t="shared" si="158"/>
        <v>1583.33</v>
      </c>
      <c r="J205" s="106">
        <f t="shared" si="183"/>
        <v>316.666</v>
      </c>
      <c r="K205" s="105">
        <v>1600</v>
      </c>
      <c r="L205" s="105"/>
      <c r="M205" s="105">
        <v>200</v>
      </c>
      <c r="N205" s="105"/>
      <c r="O205" s="105"/>
      <c r="P205" s="106"/>
      <c r="Q205" s="110">
        <f t="shared" si="160"/>
        <v>1800</v>
      </c>
      <c r="R205" s="110">
        <f t="shared" si="184"/>
        <v>360</v>
      </c>
      <c r="S205" s="106">
        <v>1600</v>
      </c>
      <c r="T205" s="105"/>
      <c r="U205" s="105"/>
      <c r="V205" s="105"/>
      <c r="W205" s="105"/>
      <c r="X205" s="105"/>
      <c r="Y205" s="105"/>
      <c r="Z205" s="110">
        <f t="shared" si="162"/>
        <v>1600</v>
      </c>
      <c r="AA205" s="105">
        <f t="shared" si="185"/>
        <v>320</v>
      </c>
      <c r="AB205" s="105">
        <v>1571.43</v>
      </c>
      <c r="AC205" s="105"/>
      <c r="AD205" s="105">
        <v>200</v>
      </c>
      <c r="AE205" s="105">
        <v>500</v>
      </c>
      <c r="AF205" s="105"/>
      <c r="AG205" s="105"/>
      <c r="AH205" s="105">
        <f t="shared" si="164"/>
        <v>2271.4300000000003</v>
      </c>
      <c r="AI205" s="105">
        <f t="shared" si="186"/>
        <v>454.28600000000006</v>
      </c>
      <c r="AJ205" s="105">
        <v>1500</v>
      </c>
      <c r="AK205" s="105"/>
      <c r="AL205" s="105">
        <v>100</v>
      </c>
      <c r="AM205" s="105"/>
      <c r="AN205" s="105"/>
      <c r="AO205" s="110">
        <f t="shared" si="166"/>
        <v>1600</v>
      </c>
      <c r="AP205" s="105">
        <f t="shared" si="167"/>
        <v>320</v>
      </c>
      <c r="AQ205" s="107">
        <v>1490.91</v>
      </c>
      <c r="AR205" s="114"/>
      <c r="AS205" s="109"/>
      <c r="AT205" s="105"/>
      <c r="AU205" s="105"/>
      <c r="AV205" s="105">
        <f t="shared" si="141"/>
        <v>1490.91</v>
      </c>
      <c r="AW205" s="105">
        <f t="shared" si="142"/>
        <v>298.18200000000002</v>
      </c>
      <c r="AX205" s="109">
        <v>1457.14</v>
      </c>
      <c r="AY205" s="109"/>
      <c r="AZ205" s="109">
        <v>200</v>
      </c>
      <c r="BA205" s="109"/>
      <c r="BB205" s="117"/>
      <c r="BC205" s="105">
        <f t="shared" si="143"/>
        <v>1657.14</v>
      </c>
      <c r="BD205" s="109">
        <f t="shared" si="144"/>
        <v>331.42800000000005</v>
      </c>
      <c r="BE205" s="106">
        <v>1600</v>
      </c>
      <c r="BF205" s="105"/>
      <c r="BG205" s="105">
        <v>150</v>
      </c>
      <c r="BH205" s="105"/>
      <c r="BI205" s="105">
        <v>500</v>
      </c>
      <c r="BJ205" s="117"/>
      <c r="BK205" s="105">
        <f t="shared" si="168"/>
        <v>2250</v>
      </c>
      <c r="BL205" s="105">
        <f t="shared" si="169"/>
        <v>450</v>
      </c>
      <c r="BM205" s="105">
        <v>1600</v>
      </c>
      <c r="BN205" s="105"/>
      <c r="BO205" s="105">
        <v>200</v>
      </c>
      <c r="BP205" s="105"/>
      <c r="BQ205" s="105"/>
      <c r="BR205" s="105">
        <f t="shared" si="170"/>
        <v>1800</v>
      </c>
      <c r="BS205" s="105">
        <f t="shared" si="171"/>
        <v>360</v>
      </c>
      <c r="BT205" s="105">
        <v>1480</v>
      </c>
      <c r="BU205" s="105"/>
      <c r="BV205" s="105">
        <v>250</v>
      </c>
      <c r="BW205" s="105"/>
      <c r="BX205" s="117"/>
      <c r="BY205" s="105">
        <f t="shared" si="172"/>
        <v>1730</v>
      </c>
      <c r="BZ205" s="105">
        <f t="shared" si="173"/>
        <v>346</v>
      </c>
      <c r="CA205" s="105">
        <v>1485.71</v>
      </c>
      <c r="CB205" s="105"/>
      <c r="CC205" s="105">
        <v>300</v>
      </c>
      <c r="CD205" s="105"/>
      <c r="CE205" s="105"/>
      <c r="CF205" s="105">
        <f t="shared" si="174"/>
        <v>1785.71</v>
      </c>
      <c r="CG205" s="105">
        <f t="shared" si="175"/>
        <v>357.14200000000005</v>
      </c>
      <c r="CH205" s="105">
        <v>1600</v>
      </c>
      <c r="CI205" s="105"/>
      <c r="CJ205" s="105">
        <v>250</v>
      </c>
      <c r="CK205" s="105">
        <v>1000</v>
      </c>
      <c r="CL205" s="105"/>
      <c r="CM205" s="117"/>
      <c r="CN205" s="105">
        <f t="shared" si="176"/>
        <v>2850</v>
      </c>
      <c r="CO205" s="105">
        <f t="shared" si="177"/>
        <v>570</v>
      </c>
      <c r="CP205" s="105">
        <f t="shared" si="178"/>
        <v>18418.520000000004</v>
      </c>
      <c r="CQ205" s="105">
        <f t="shared" si="179"/>
        <v>2000</v>
      </c>
      <c r="CR205" s="105">
        <f t="shared" si="180"/>
        <v>2000</v>
      </c>
      <c r="CS205" s="105">
        <f t="shared" si="156"/>
        <v>0</v>
      </c>
      <c r="CT205" s="105">
        <f t="shared" si="157"/>
        <v>22418.519999999997</v>
      </c>
      <c r="CU205" s="125">
        <f t="shared" si="155"/>
        <v>1868.2099999999998</v>
      </c>
      <c r="CV205" s="106">
        <f t="shared" si="181"/>
        <v>4483.7039999999997</v>
      </c>
      <c r="CW205" s="105">
        <f t="shared" si="182"/>
        <v>17934.815999999999</v>
      </c>
      <c r="CY205" s="87"/>
    </row>
    <row r="206" spans="1:103" s="88" customFormat="1" ht="19.5" customHeight="1" x14ac:dyDescent="0.25">
      <c r="A206" s="111">
        <v>222</v>
      </c>
      <c r="B206" s="121" t="s">
        <v>233</v>
      </c>
      <c r="C206" s="121" t="s">
        <v>8</v>
      </c>
      <c r="D206" s="105">
        <v>855.56</v>
      </c>
      <c r="E206" s="105"/>
      <c r="F206" s="105">
        <v>150</v>
      </c>
      <c r="G206" s="105"/>
      <c r="H206" s="105"/>
      <c r="I206" s="110">
        <f t="shared" si="158"/>
        <v>1005.56</v>
      </c>
      <c r="J206" s="106">
        <f t="shared" si="183"/>
        <v>201.11199999999999</v>
      </c>
      <c r="K206" s="105">
        <v>1000</v>
      </c>
      <c r="L206" s="105"/>
      <c r="M206" s="105">
        <v>200</v>
      </c>
      <c r="N206" s="105"/>
      <c r="O206" s="105"/>
      <c r="P206" s="106">
        <v>277.77</v>
      </c>
      <c r="Q206" s="110">
        <f t="shared" si="160"/>
        <v>1477.77</v>
      </c>
      <c r="R206" s="110">
        <f t="shared" si="184"/>
        <v>295.55400000000003</v>
      </c>
      <c r="S206" s="106">
        <v>1000</v>
      </c>
      <c r="T206" s="105"/>
      <c r="U206" s="105">
        <v>200</v>
      </c>
      <c r="V206" s="105">
        <v>125</v>
      </c>
      <c r="W206" s="105"/>
      <c r="X206" s="105"/>
      <c r="Y206" s="105"/>
      <c r="Z206" s="110">
        <f t="shared" si="162"/>
        <v>1325</v>
      </c>
      <c r="AA206" s="105">
        <f t="shared" si="185"/>
        <v>265</v>
      </c>
      <c r="AB206" s="105">
        <v>850</v>
      </c>
      <c r="AC206" s="105"/>
      <c r="AD206" s="105">
        <v>150</v>
      </c>
      <c r="AE206" s="105">
        <v>500</v>
      </c>
      <c r="AF206" s="105"/>
      <c r="AG206" s="105">
        <v>150</v>
      </c>
      <c r="AH206" s="105">
        <f t="shared" si="164"/>
        <v>1650</v>
      </c>
      <c r="AI206" s="105">
        <f t="shared" si="186"/>
        <v>330</v>
      </c>
      <c r="AJ206" s="105">
        <v>1100</v>
      </c>
      <c r="AK206" s="105"/>
      <c r="AL206" s="105">
        <v>200</v>
      </c>
      <c r="AM206" s="105"/>
      <c r="AN206" s="105"/>
      <c r="AO206" s="110">
        <f t="shared" si="166"/>
        <v>1300</v>
      </c>
      <c r="AP206" s="105">
        <f t="shared" si="167"/>
        <v>260</v>
      </c>
      <c r="AQ206" s="107">
        <v>1000</v>
      </c>
      <c r="AR206" s="114"/>
      <c r="AS206" s="109">
        <v>250</v>
      </c>
      <c r="AT206" s="105"/>
      <c r="AU206" s="105"/>
      <c r="AV206" s="105">
        <f t="shared" si="141"/>
        <v>1250</v>
      </c>
      <c r="AW206" s="105">
        <f t="shared" si="142"/>
        <v>250</v>
      </c>
      <c r="AX206" s="109">
        <v>1142.8599999999999</v>
      </c>
      <c r="AY206" s="109"/>
      <c r="AZ206" s="109">
        <v>200</v>
      </c>
      <c r="BA206" s="109"/>
      <c r="BB206" s="117"/>
      <c r="BC206" s="105">
        <f t="shared" si="143"/>
        <v>1342.86</v>
      </c>
      <c r="BD206" s="109">
        <f t="shared" si="144"/>
        <v>268.572</v>
      </c>
      <c r="BE206" s="106">
        <v>1000</v>
      </c>
      <c r="BF206" s="105"/>
      <c r="BG206" s="105"/>
      <c r="BH206" s="105"/>
      <c r="BI206" s="105">
        <v>500</v>
      </c>
      <c r="BJ206" s="117"/>
      <c r="BK206" s="105">
        <f t="shared" si="168"/>
        <v>1500</v>
      </c>
      <c r="BL206" s="105">
        <f t="shared" si="169"/>
        <v>300</v>
      </c>
      <c r="BM206" s="105">
        <v>1000</v>
      </c>
      <c r="BN206" s="105"/>
      <c r="BO206" s="105">
        <v>150</v>
      </c>
      <c r="BP206" s="105"/>
      <c r="BQ206" s="105"/>
      <c r="BR206" s="105">
        <f t="shared" si="170"/>
        <v>1150</v>
      </c>
      <c r="BS206" s="105">
        <f t="shared" si="171"/>
        <v>230</v>
      </c>
      <c r="BT206" s="105">
        <v>1120</v>
      </c>
      <c r="BU206" s="105"/>
      <c r="BV206" s="105">
        <v>250</v>
      </c>
      <c r="BW206" s="105"/>
      <c r="BX206" s="117"/>
      <c r="BY206" s="105">
        <f t="shared" si="172"/>
        <v>1370</v>
      </c>
      <c r="BZ206" s="105">
        <f t="shared" si="173"/>
        <v>274</v>
      </c>
      <c r="CA206" s="105">
        <v>1085.71</v>
      </c>
      <c r="CB206" s="105"/>
      <c r="CC206" s="105"/>
      <c r="CD206" s="105"/>
      <c r="CE206" s="105"/>
      <c r="CF206" s="105">
        <f t="shared" si="174"/>
        <v>1085.71</v>
      </c>
      <c r="CG206" s="105">
        <f t="shared" si="175"/>
        <v>217.14200000000002</v>
      </c>
      <c r="CH206" s="105">
        <v>1000</v>
      </c>
      <c r="CI206" s="105"/>
      <c r="CJ206" s="105">
        <v>200</v>
      </c>
      <c r="CK206" s="105">
        <v>1000</v>
      </c>
      <c r="CL206" s="105"/>
      <c r="CM206" s="117"/>
      <c r="CN206" s="105">
        <f t="shared" si="176"/>
        <v>2200</v>
      </c>
      <c r="CO206" s="105">
        <f t="shared" si="177"/>
        <v>440</v>
      </c>
      <c r="CP206" s="105">
        <f t="shared" si="178"/>
        <v>12154.13</v>
      </c>
      <c r="CQ206" s="105">
        <f t="shared" si="179"/>
        <v>1950</v>
      </c>
      <c r="CR206" s="105">
        <f t="shared" si="180"/>
        <v>2125</v>
      </c>
      <c r="CS206" s="105">
        <f t="shared" si="156"/>
        <v>427.77</v>
      </c>
      <c r="CT206" s="105">
        <f t="shared" si="157"/>
        <v>16656.900000000001</v>
      </c>
      <c r="CU206" s="125">
        <f t="shared" si="155"/>
        <v>1388.075</v>
      </c>
      <c r="CV206" s="106">
        <f t="shared" si="181"/>
        <v>3331.38</v>
      </c>
      <c r="CW206" s="105">
        <f t="shared" si="182"/>
        <v>13325.52</v>
      </c>
      <c r="CY206" s="87"/>
    </row>
    <row r="207" spans="1:103" ht="25.5" customHeight="1" x14ac:dyDescent="0.25">
      <c r="A207" s="111">
        <v>225</v>
      </c>
      <c r="B207" s="111" t="s">
        <v>232</v>
      </c>
      <c r="C207" s="117" t="s">
        <v>8</v>
      </c>
      <c r="D207" s="105">
        <v>1000</v>
      </c>
      <c r="E207" s="105"/>
      <c r="F207" s="105"/>
      <c r="G207" s="105"/>
      <c r="H207" s="105"/>
      <c r="I207" s="110">
        <f t="shared" si="158"/>
        <v>1000</v>
      </c>
      <c r="J207" s="106">
        <f t="shared" si="183"/>
        <v>200</v>
      </c>
      <c r="K207" s="105">
        <v>1000</v>
      </c>
      <c r="L207" s="105"/>
      <c r="M207" s="105"/>
      <c r="N207" s="105"/>
      <c r="O207" s="105"/>
      <c r="P207" s="106"/>
      <c r="Q207" s="110">
        <f t="shared" si="160"/>
        <v>1000</v>
      </c>
      <c r="R207" s="110">
        <f t="shared" si="184"/>
        <v>200</v>
      </c>
      <c r="S207" s="106">
        <v>1000</v>
      </c>
      <c r="T207" s="105"/>
      <c r="U207" s="105"/>
      <c r="V207" s="105">
        <v>125</v>
      </c>
      <c r="W207" s="105"/>
      <c r="X207" s="105"/>
      <c r="Y207" s="105"/>
      <c r="Z207" s="110">
        <f t="shared" si="162"/>
        <v>1125</v>
      </c>
      <c r="AA207" s="105">
        <f t="shared" si="185"/>
        <v>225</v>
      </c>
      <c r="AB207" s="105">
        <v>1000</v>
      </c>
      <c r="AC207" s="105"/>
      <c r="AD207" s="105"/>
      <c r="AE207" s="105">
        <v>500</v>
      </c>
      <c r="AF207" s="105"/>
      <c r="AG207" s="105"/>
      <c r="AH207" s="105">
        <f t="shared" si="164"/>
        <v>1500</v>
      </c>
      <c r="AI207" s="105">
        <f t="shared" si="186"/>
        <v>300</v>
      </c>
      <c r="AJ207" s="105">
        <v>1000</v>
      </c>
      <c r="AK207" s="105"/>
      <c r="AL207" s="105"/>
      <c r="AM207" s="105"/>
      <c r="AN207" s="105"/>
      <c r="AO207" s="110">
        <f t="shared" si="166"/>
        <v>1000</v>
      </c>
      <c r="AP207" s="105">
        <f t="shared" si="167"/>
        <v>200</v>
      </c>
      <c r="AQ207" s="107">
        <v>1000</v>
      </c>
      <c r="AR207" s="114"/>
      <c r="AS207" s="109"/>
      <c r="AT207" s="105"/>
      <c r="AU207" s="105"/>
      <c r="AV207" s="105">
        <f t="shared" si="141"/>
        <v>1000</v>
      </c>
      <c r="AW207" s="105">
        <f t="shared" si="142"/>
        <v>200</v>
      </c>
      <c r="AX207" s="109">
        <v>1000</v>
      </c>
      <c r="AY207" s="109"/>
      <c r="AZ207" s="109"/>
      <c r="BA207" s="109"/>
      <c r="BB207" s="117"/>
      <c r="BC207" s="105">
        <f t="shared" si="143"/>
        <v>1000</v>
      </c>
      <c r="BD207" s="109">
        <f t="shared" si="144"/>
        <v>200</v>
      </c>
      <c r="BE207" s="106">
        <v>1000</v>
      </c>
      <c r="BF207" s="105"/>
      <c r="BG207" s="105"/>
      <c r="BH207" s="105"/>
      <c r="BI207" s="105">
        <v>500</v>
      </c>
      <c r="BJ207" s="117"/>
      <c r="BK207" s="105">
        <f t="shared" si="168"/>
        <v>1500</v>
      </c>
      <c r="BL207" s="105">
        <f t="shared" si="169"/>
        <v>300</v>
      </c>
      <c r="BM207" s="105">
        <v>1000</v>
      </c>
      <c r="BN207" s="105"/>
      <c r="BO207" s="105"/>
      <c r="BP207" s="105"/>
      <c r="BQ207" s="105"/>
      <c r="BR207" s="105">
        <f t="shared" si="170"/>
        <v>1000</v>
      </c>
      <c r="BS207" s="105">
        <f t="shared" si="171"/>
        <v>200</v>
      </c>
      <c r="BT207" s="105">
        <v>1000</v>
      </c>
      <c r="BU207" s="105"/>
      <c r="BV207" s="105"/>
      <c r="BW207" s="105"/>
      <c r="BX207" s="117"/>
      <c r="BY207" s="105">
        <f t="shared" si="172"/>
        <v>1000</v>
      </c>
      <c r="BZ207" s="105">
        <f t="shared" si="173"/>
        <v>200</v>
      </c>
      <c r="CA207" s="105">
        <v>1000</v>
      </c>
      <c r="CB207" s="105"/>
      <c r="CC207" s="105">
        <v>350</v>
      </c>
      <c r="CD207" s="105"/>
      <c r="CE207" s="105"/>
      <c r="CF207" s="105">
        <f t="shared" si="174"/>
        <v>1350</v>
      </c>
      <c r="CG207" s="105">
        <f t="shared" si="175"/>
        <v>270</v>
      </c>
      <c r="CH207" s="105">
        <v>1000</v>
      </c>
      <c r="CI207" s="105"/>
      <c r="CJ207" s="105">
        <v>400</v>
      </c>
      <c r="CK207" s="105">
        <v>1000</v>
      </c>
      <c r="CL207" s="105"/>
      <c r="CM207" s="117"/>
      <c r="CN207" s="105">
        <f t="shared" si="176"/>
        <v>2400</v>
      </c>
      <c r="CO207" s="105">
        <f t="shared" si="177"/>
        <v>480</v>
      </c>
      <c r="CP207" s="105">
        <f t="shared" si="178"/>
        <v>12000</v>
      </c>
      <c r="CQ207" s="105">
        <f t="shared" si="179"/>
        <v>750</v>
      </c>
      <c r="CR207" s="105">
        <f t="shared" si="180"/>
        <v>2125</v>
      </c>
      <c r="CS207" s="105">
        <f t="shared" si="156"/>
        <v>0</v>
      </c>
      <c r="CT207" s="105">
        <f t="shared" si="157"/>
        <v>14875</v>
      </c>
      <c r="CU207" s="125">
        <f t="shared" si="155"/>
        <v>1239.5833333333333</v>
      </c>
      <c r="CV207" s="106">
        <f t="shared" si="181"/>
        <v>2975</v>
      </c>
      <c r="CW207" s="105">
        <f t="shared" si="182"/>
        <v>11900</v>
      </c>
    </row>
    <row r="208" spans="1:103" ht="25.5" customHeight="1" x14ac:dyDescent="0.25">
      <c r="A208" s="111">
        <v>226</v>
      </c>
      <c r="B208" s="111" t="s">
        <v>231</v>
      </c>
      <c r="C208" s="117" t="s">
        <v>8</v>
      </c>
      <c r="D208" s="105">
        <v>1000</v>
      </c>
      <c r="E208" s="105"/>
      <c r="F208" s="105"/>
      <c r="G208" s="105"/>
      <c r="H208" s="105"/>
      <c r="I208" s="110">
        <f t="shared" si="158"/>
        <v>1000</v>
      </c>
      <c r="J208" s="106">
        <f t="shared" si="183"/>
        <v>200</v>
      </c>
      <c r="K208" s="105">
        <v>1000</v>
      </c>
      <c r="L208" s="105"/>
      <c r="M208" s="105"/>
      <c r="N208" s="105"/>
      <c r="O208" s="105"/>
      <c r="P208" s="106"/>
      <c r="Q208" s="110">
        <f t="shared" si="160"/>
        <v>1000</v>
      </c>
      <c r="R208" s="110">
        <f t="shared" si="184"/>
        <v>200</v>
      </c>
      <c r="S208" s="106">
        <v>1000</v>
      </c>
      <c r="T208" s="105"/>
      <c r="U208" s="105"/>
      <c r="V208" s="105"/>
      <c r="W208" s="105"/>
      <c r="X208" s="105"/>
      <c r="Y208" s="105"/>
      <c r="Z208" s="110">
        <f t="shared" si="162"/>
        <v>1000</v>
      </c>
      <c r="AA208" s="105">
        <f t="shared" si="185"/>
        <v>200</v>
      </c>
      <c r="AB208" s="105">
        <v>1000</v>
      </c>
      <c r="AC208" s="105"/>
      <c r="AD208" s="105"/>
      <c r="AE208" s="105">
        <v>500</v>
      </c>
      <c r="AF208" s="105"/>
      <c r="AG208" s="105"/>
      <c r="AH208" s="105">
        <f t="shared" si="164"/>
        <v>1500</v>
      </c>
      <c r="AI208" s="105">
        <f t="shared" si="186"/>
        <v>300</v>
      </c>
      <c r="AJ208" s="105">
        <v>1000</v>
      </c>
      <c r="AK208" s="105"/>
      <c r="AL208" s="105"/>
      <c r="AM208" s="105"/>
      <c r="AN208" s="105"/>
      <c r="AO208" s="110">
        <f t="shared" si="166"/>
        <v>1000</v>
      </c>
      <c r="AP208" s="105">
        <f t="shared" si="167"/>
        <v>200</v>
      </c>
      <c r="AQ208" s="107">
        <v>1000</v>
      </c>
      <c r="AR208" s="114"/>
      <c r="AS208" s="109"/>
      <c r="AT208" s="105"/>
      <c r="AU208" s="105"/>
      <c r="AV208" s="105">
        <f t="shared" si="141"/>
        <v>1000</v>
      </c>
      <c r="AW208" s="105">
        <f t="shared" si="142"/>
        <v>200</v>
      </c>
      <c r="AX208" s="109">
        <v>1000</v>
      </c>
      <c r="AY208" s="109"/>
      <c r="AZ208" s="109"/>
      <c r="BA208" s="109"/>
      <c r="BB208" s="117"/>
      <c r="BC208" s="105">
        <f t="shared" si="143"/>
        <v>1000</v>
      </c>
      <c r="BD208" s="109">
        <f t="shared" si="144"/>
        <v>200</v>
      </c>
      <c r="BE208" s="106">
        <v>1000</v>
      </c>
      <c r="BF208" s="105"/>
      <c r="BG208" s="105"/>
      <c r="BH208" s="105"/>
      <c r="BI208" s="105">
        <v>500</v>
      </c>
      <c r="BJ208" s="117"/>
      <c r="BK208" s="105">
        <f t="shared" si="168"/>
        <v>1500</v>
      </c>
      <c r="BL208" s="105">
        <f t="shared" si="169"/>
        <v>300</v>
      </c>
      <c r="BM208" s="105">
        <v>1000</v>
      </c>
      <c r="BN208" s="105"/>
      <c r="BO208" s="105"/>
      <c r="BP208" s="105"/>
      <c r="BQ208" s="105"/>
      <c r="BR208" s="105">
        <f t="shared" si="170"/>
        <v>1000</v>
      </c>
      <c r="BS208" s="105">
        <f t="shared" si="171"/>
        <v>200</v>
      </c>
      <c r="BT208" s="105">
        <v>1000</v>
      </c>
      <c r="BU208" s="105"/>
      <c r="BV208" s="105"/>
      <c r="BW208" s="105"/>
      <c r="BX208" s="117"/>
      <c r="BY208" s="105">
        <f t="shared" si="172"/>
        <v>1000</v>
      </c>
      <c r="BZ208" s="105">
        <f t="shared" si="173"/>
        <v>200</v>
      </c>
      <c r="CA208" s="105">
        <v>1000</v>
      </c>
      <c r="CB208" s="105"/>
      <c r="CC208" s="105">
        <v>350</v>
      </c>
      <c r="CD208" s="105"/>
      <c r="CE208" s="105"/>
      <c r="CF208" s="105">
        <f t="shared" si="174"/>
        <v>1350</v>
      </c>
      <c r="CG208" s="105">
        <f t="shared" si="175"/>
        <v>270</v>
      </c>
      <c r="CH208" s="105">
        <v>1000</v>
      </c>
      <c r="CI208" s="105"/>
      <c r="CJ208" s="105">
        <v>400</v>
      </c>
      <c r="CK208" s="105">
        <v>1000</v>
      </c>
      <c r="CL208" s="106"/>
      <c r="CM208" s="117"/>
      <c r="CN208" s="105">
        <f t="shared" si="176"/>
        <v>2400</v>
      </c>
      <c r="CO208" s="105">
        <f t="shared" si="177"/>
        <v>480</v>
      </c>
      <c r="CP208" s="105">
        <f t="shared" si="178"/>
        <v>12000</v>
      </c>
      <c r="CQ208" s="105">
        <f t="shared" si="179"/>
        <v>750</v>
      </c>
      <c r="CR208" s="105">
        <f t="shared" si="180"/>
        <v>2000</v>
      </c>
      <c r="CS208" s="105">
        <f t="shared" si="156"/>
        <v>0</v>
      </c>
      <c r="CT208" s="105">
        <f t="shared" si="157"/>
        <v>14750</v>
      </c>
      <c r="CU208" s="125">
        <f t="shared" si="155"/>
        <v>1229.1666666666667</v>
      </c>
      <c r="CV208" s="106">
        <f t="shared" si="181"/>
        <v>2950</v>
      </c>
      <c r="CW208" s="105">
        <f t="shared" si="182"/>
        <v>11800</v>
      </c>
    </row>
    <row r="209" spans="1:103" ht="18.95" customHeight="1" x14ac:dyDescent="0.25">
      <c r="A209" s="633"/>
      <c r="B209" s="634"/>
      <c r="C209" s="103"/>
      <c r="D209" s="102">
        <f t="shared" ref="D209:AI209" si="187">SUM(D5:D208)</f>
        <v>212955.56</v>
      </c>
      <c r="E209" s="102">
        <f t="shared" si="187"/>
        <v>2710</v>
      </c>
      <c r="F209" s="102">
        <f t="shared" si="187"/>
        <v>81710</v>
      </c>
      <c r="G209" s="102">
        <f t="shared" si="187"/>
        <v>700</v>
      </c>
      <c r="H209" s="102">
        <f t="shared" si="187"/>
        <v>2220.0299999999997</v>
      </c>
      <c r="I209" s="102">
        <f t="shared" si="187"/>
        <v>300295.59000000003</v>
      </c>
      <c r="J209" s="102">
        <f t="shared" si="187"/>
        <v>58594.118000000002</v>
      </c>
      <c r="K209" s="102">
        <f t="shared" si="187"/>
        <v>209503.94999999995</v>
      </c>
      <c r="L209" s="102">
        <f t="shared" si="187"/>
        <v>2710</v>
      </c>
      <c r="M209" s="102">
        <f t="shared" si="187"/>
        <v>83540</v>
      </c>
      <c r="N209" s="102">
        <f t="shared" si="187"/>
        <v>8400</v>
      </c>
      <c r="O209" s="102">
        <f t="shared" si="187"/>
        <v>0</v>
      </c>
      <c r="P209" s="102">
        <f t="shared" si="187"/>
        <v>7062.57</v>
      </c>
      <c r="Q209" s="102">
        <f t="shared" si="187"/>
        <v>311216.5199999999</v>
      </c>
      <c r="R209" s="102">
        <f t="shared" si="187"/>
        <v>61189.017999999989</v>
      </c>
      <c r="S209" s="102">
        <f t="shared" si="187"/>
        <v>215050.01000000007</v>
      </c>
      <c r="T209" s="102">
        <f t="shared" si="187"/>
        <v>2710</v>
      </c>
      <c r="U209" s="102">
        <f t="shared" si="187"/>
        <v>85525</v>
      </c>
      <c r="V209" s="102">
        <f t="shared" si="187"/>
        <v>16500</v>
      </c>
      <c r="W209" s="102">
        <f t="shared" si="187"/>
        <v>3520</v>
      </c>
      <c r="X209" s="102">
        <f t="shared" si="187"/>
        <v>2900</v>
      </c>
      <c r="Y209" s="102">
        <f t="shared" si="187"/>
        <v>6385.61</v>
      </c>
      <c r="Z209" s="102">
        <f t="shared" si="187"/>
        <v>332590.62</v>
      </c>
      <c r="AA209" s="102">
        <f t="shared" si="187"/>
        <v>65627.405999999988</v>
      </c>
      <c r="AB209" s="102">
        <f t="shared" si="187"/>
        <v>213258.50999999998</v>
      </c>
      <c r="AC209" s="102">
        <f t="shared" si="187"/>
        <v>2710</v>
      </c>
      <c r="AD209" s="102">
        <f t="shared" si="187"/>
        <v>85605</v>
      </c>
      <c r="AE209" s="102">
        <f t="shared" si="187"/>
        <v>97000</v>
      </c>
      <c r="AF209" s="102">
        <f t="shared" si="187"/>
        <v>2300</v>
      </c>
      <c r="AG209" s="102">
        <f t="shared" si="187"/>
        <v>7359.99</v>
      </c>
      <c r="AH209" s="102">
        <f t="shared" si="187"/>
        <v>408233.5</v>
      </c>
      <c r="AI209" s="102">
        <f t="shared" si="187"/>
        <v>82056.700000000012</v>
      </c>
      <c r="AJ209" s="102">
        <f t="shared" ref="AJ209:BO209" si="188">SUM(AJ5:AJ208)</f>
        <v>219350.73000000004</v>
      </c>
      <c r="AK209" s="102">
        <f t="shared" si="188"/>
        <v>2710</v>
      </c>
      <c r="AL209" s="102">
        <f t="shared" si="188"/>
        <v>86320</v>
      </c>
      <c r="AM209" s="102">
        <f t="shared" si="188"/>
        <v>11820</v>
      </c>
      <c r="AN209" s="102">
        <f t="shared" si="188"/>
        <v>3468.8599999999997</v>
      </c>
      <c r="AO209" s="102">
        <f t="shared" si="188"/>
        <v>323669.59000000003</v>
      </c>
      <c r="AP209" s="102">
        <f t="shared" si="188"/>
        <v>64733.918000000012</v>
      </c>
      <c r="AQ209" s="102">
        <f t="shared" si="188"/>
        <v>219496.69000000006</v>
      </c>
      <c r="AR209" s="102">
        <f t="shared" si="188"/>
        <v>2710</v>
      </c>
      <c r="AS209" s="102">
        <f t="shared" si="188"/>
        <v>86635</v>
      </c>
      <c r="AT209" s="102">
        <f t="shared" si="188"/>
        <v>700</v>
      </c>
      <c r="AU209" s="102">
        <f t="shared" si="188"/>
        <v>3281.73</v>
      </c>
      <c r="AV209" s="102">
        <f t="shared" si="188"/>
        <v>312823.41999999993</v>
      </c>
      <c r="AW209" s="102">
        <f t="shared" si="188"/>
        <v>62564.684000000016</v>
      </c>
      <c r="AX209" s="102">
        <f t="shared" si="188"/>
        <v>219908.34000000003</v>
      </c>
      <c r="AY209" s="102">
        <f t="shared" si="188"/>
        <v>2710</v>
      </c>
      <c r="AZ209" s="102">
        <f t="shared" si="188"/>
        <v>88615</v>
      </c>
      <c r="BA209" s="102">
        <f t="shared" si="188"/>
        <v>13420</v>
      </c>
      <c r="BB209" s="102">
        <f t="shared" si="188"/>
        <v>3566.58</v>
      </c>
      <c r="BC209" s="102">
        <f t="shared" si="188"/>
        <v>328219.91999999993</v>
      </c>
      <c r="BD209" s="102">
        <f t="shared" si="188"/>
        <v>65643.983999999997</v>
      </c>
      <c r="BE209" s="102">
        <f t="shared" si="188"/>
        <v>225321.25</v>
      </c>
      <c r="BF209" s="102">
        <f t="shared" si="188"/>
        <v>2710</v>
      </c>
      <c r="BG209" s="102">
        <f t="shared" si="188"/>
        <v>86200</v>
      </c>
      <c r="BH209" s="102">
        <f t="shared" si="188"/>
        <v>700</v>
      </c>
      <c r="BI209" s="102">
        <f t="shared" si="188"/>
        <v>100000</v>
      </c>
      <c r="BJ209" s="102">
        <f t="shared" si="188"/>
        <v>5294.74</v>
      </c>
      <c r="BK209" s="102">
        <f t="shared" si="188"/>
        <v>420225.98999999987</v>
      </c>
      <c r="BL209" s="102">
        <f t="shared" si="188"/>
        <v>84045.198000000004</v>
      </c>
      <c r="BM209" s="102">
        <f t="shared" si="188"/>
        <v>217755.45999999996</v>
      </c>
      <c r="BN209" s="102">
        <f t="shared" si="188"/>
        <v>2710</v>
      </c>
      <c r="BO209" s="102">
        <f t="shared" si="188"/>
        <v>88245</v>
      </c>
      <c r="BP209" s="102">
        <f t="shared" ref="BP209:CT209" si="189">SUM(BP5:BP208)</f>
        <v>3420</v>
      </c>
      <c r="BQ209" s="102">
        <f t="shared" si="189"/>
        <v>5614.07</v>
      </c>
      <c r="BR209" s="102">
        <f t="shared" si="189"/>
        <v>317744.53000000009</v>
      </c>
      <c r="BS209" s="102">
        <f t="shared" si="189"/>
        <v>63548.90600000001</v>
      </c>
      <c r="BT209" s="102">
        <f t="shared" si="189"/>
        <v>215743.65999999997</v>
      </c>
      <c r="BU209" s="102">
        <f t="shared" si="189"/>
        <v>2710</v>
      </c>
      <c r="BV209" s="102">
        <f t="shared" si="189"/>
        <v>88450</v>
      </c>
      <c r="BW209" s="102">
        <f t="shared" si="189"/>
        <v>11200</v>
      </c>
      <c r="BX209" s="102">
        <f t="shared" si="189"/>
        <v>6609.9899999999989</v>
      </c>
      <c r="BY209" s="102">
        <f t="shared" si="189"/>
        <v>324713.64999999991</v>
      </c>
      <c r="BZ209" s="102">
        <f t="shared" si="189"/>
        <v>64942.73</v>
      </c>
      <c r="CA209" s="102">
        <f t="shared" si="189"/>
        <v>217671.72999999998</v>
      </c>
      <c r="CB209" s="102">
        <f t="shared" si="189"/>
        <v>2710</v>
      </c>
      <c r="CC209" s="102">
        <f t="shared" si="189"/>
        <v>89045</v>
      </c>
      <c r="CD209" s="102">
        <f t="shared" si="189"/>
        <v>3420</v>
      </c>
      <c r="CE209" s="102">
        <f t="shared" si="189"/>
        <v>5761.23</v>
      </c>
      <c r="CF209" s="102">
        <f t="shared" si="189"/>
        <v>318607.96000000002</v>
      </c>
      <c r="CG209" s="102">
        <f t="shared" si="189"/>
        <v>63721.591999999982</v>
      </c>
      <c r="CH209" s="102">
        <f t="shared" si="189"/>
        <v>218037.93</v>
      </c>
      <c r="CI209" s="102">
        <f t="shared" si="189"/>
        <v>2710</v>
      </c>
      <c r="CJ209" s="102">
        <f t="shared" si="189"/>
        <v>90338</v>
      </c>
      <c r="CK209" s="102">
        <f t="shared" si="189"/>
        <v>204900</v>
      </c>
      <c r="CL209" s="102">
        <f t="shared" si="189"/>
        <v>3420</v>
      </c>
      <c r="CM209" s="102">
        <f t="shared" si="189"/>
        <v>5867.0000000000009</v>
      </c>
      <c r="CN209" s="102">
        <f t="shared" si="189"/>
        <v>525272.93000000005</v>
      </c>
      <c r="CO209" s="102">
        <f t="shared" si="189"/>
        <v>105054.58599999998</v>
      </c>
      <c r="CP209" s="102">
        <f t="shared" si="189"/>
        <v>2604053.8200000012</v>
      </c>
      <c r="CQ209" s="102">
        <f t="shared" si="189"/>
        <v>1072748</v>
      </c>
      <c r="CR209" s="102">
        <f t="shared" si="189"/>
        <v>484320</v>
      </c>
      <c r="CS209" s="102">
        <f t="shared" si="189"/>
        <v>62492.4</v>
      </c>
      <c r="CT209" s="102">
        <f t="shared" si="189"/>
        <v>4223614.2200000016</v>
      </c>
      <c r="CU209" s="125"/>
      <c r="CV209" s="102">
        <f>SUM(CV5:CV208)</f>
        <v>841722.84000000067</v>
      </c>
      <c r="CW209" s="102">
        <f>SUM(CW5:CW208)</f>
        <v>3381891.3800000022</v>
      </c>
      <c r="CX209" s="92"/>
    </row>
    <row r="210" spans="1:103" ht="18.95" customHeight="1" x14ac:dyDescent="0.25">
      <c r="A210" s="635" t="s">
        <v>230</v>
      </c>
      <c r="B210" s="636"/>
      <c r="C210" s="117"/>
      <c r="D210" s="110"/>
      <c r="E210" s="110"/>
      <c r="F210" s="110"/>
      <c r="G210" s="110"/>
      <c r="H210" s="105"/>
      <c r="I210" s="110">
        <f>H210+G210+F210+E210+D210</f>
        <v>0</v>
      </c>
      <c r="J210" s="106">
        <f>I210*20%</f>
        <v>0</v>
      </c>
      <c r="K210" s="110"/>
      <c r="L210" s="110"/>
      <c r="M210" s="110"/>
      <c r="N210" s="110"/>
      <c r="O210" s="110"/>
      <c r="P210" s="110"/>
      <c r="Q210" s="110">
        <f>P210+O210+N210+M210+L210+K210</f>
        <v>0</v>
      </c>
      <c r="R210" s="110">
        <f>Q210*20%</f>
        <v>0</v>
      </c>
      <c r="S210" s="110"/>
      <c r="T210" s="110"/>
      <c r="U210" s="110"/>
      <c r="V210" s="110"/>
      <c r="W210" s="110"/>
      <c r="X210" s="110"/>
      <c r="Y210" s="110"/>
      <c r="Z210" s="110">
        <f>Y210+X210+W210+V210+U210+T210+S210</f>
        <v>0</v>
      </c>
      <c r="AA210" s="105">
        <f>Z210*20%</f>
        <v>0</v>
      </c>
      <c r="AB210" s="110"/>
      <c r="AC210" s="110"/>
      <c r="AD210" s="110"/>
      <c r="AE210" s="110"/>
      <c r="AF210" s="110"/>
      <c r="AG210" s="110"/>
      <c r="AH210" s="105"/>
      <c r="AI210" s="105"/>
      <c r="AJ210" s="105"/>
      <c r="AK210" s="111"/>
      <c r="AL210" s="110"/>
      <c r="AM210" s="110"/>
      <c r="AN210" s="111"/>
      <c r="AO210" s="110">
        <f t="shared" ref="AO210:AO216" si="190">AN210+AM210+AL210+AK210+AJ210</f>
        <v>0</v>
      </c>
      <c r="AP210" s="105">
        <f t="shared" ref="AP210:AP216" si="191">AO210*20%</f>
        <v>0</v>
      </c>
      <c r="AQ210" s="107"/>
      <c r="AR210" s="114"/>
      <c r="AS210" s="109"/>
      <c r="AT210" s="105"/>
      <c r="AU210" s="105"/>
      <c r="AV210" s="105"/>
      <c r="AW210" s="105"/>
      <c r="AX210" s="109"/>
      <c r="AY210" s="115"/>
      <c r="AZ210" s="115"/>
      <c r="BA210" s="115"/>
      <c r="BB210" s="117"/>
      <c r="BC210" s="105">
        <f t="shared" ref="BC210:BC256" si="192">BB210+BA210+AZ210+AY210+AX210</f>
        <v>0</v>
      </c>
      <c r="BD210" s="109">
        <f t="shared" ref="BD210:BD256" si="193">BC210*20%</f>
        <v>0</v>
      </c>
      <c r="BE210" s="105"/>
      <c r="BF210" s="105"/>
      <c r="BG210" s="105"/>
      <c r="BH210" s="105"/>
      <c r="BI210" s="105"/>
      <c r="BJ210" s="117"/>
      <c r="BK210" s="105"/>
      <c r="BL210" s="105"/>
      <c r="BM210" s="105"/>
      <c r="BN210" s="105"/>
      <c r="BO210" s="105"/>
      <c r="BP210" s="105"/>
      <c r="BQ210" s="105"/>
      <c r="BR210" s="105">
        <f t="shared" ref="BR210:BR256" si="194">BQ210+BP210+BO210+BN210+BM210</f>
        <v>0</v>
      </c>
      <c r="BS210" s="105">
        <f t="shared" ref="BS210:BS256" si="195">BR210*20%</f>
        <v>0</v>
      </c>
      <c r="BT210" s="105"/>
      <c r="BU210" s="105"/>
      <c r="BV210" s="105"/>
      <c r="BW210" s="105"/>
      <c r="BX210" s="111"/>
      <c r="BY210" s="105">
        <f t="shared" ref="BY210:BY256" si="196">BX210+BW210+BV210+BU210+BT210</f>
        <v>0</v>
      </c>
      <c r="BZ210" s="105">
        <f t="shared" ref="BZ210:BZ256" si="197">BY210*20%</f>
        <v>0</v>
      </c>
      <c r="CA210" s="105"/>
      <c r="CB210" s="105"/>
      <c r="CC210" s="105"/>
      <c r="CD210" s="110"/>
      <c r="CE210" s="117"/>
      <c r="CF210" s="105">
        <f t="shared" ref="CF210:CF256" si="198">CE210+CD210+CC210+CB210+CA210</f>
        <v>0</v>
      </c>
      <c r="CG210" s="105">
        <f t="shared" ref="CG210:CG256" si="199">CF210*20%</f>
        <v>0</v>
      </c>
      <c r="CH210" s="105"/>
      <c r="CI210" s="105"/>
      <c r="CJ210" s="105"/>
      <c r="CK210" s="105"/>
      <c r="CL210" s="105"/>
      <c r="CM210" s="117"/>
      <c r="CN210" s="105">
        <f t="shared" ref="CN210:CN241" si="200">CM210+CL210+CK210+CJ210+CI210+CH210</f>
        <v>0</v>
      </c>
      <c r="CO210" s="105">
        <f t="shared" ref="CO210:CO241" si="201">CN210*20%</f>
        <v>0</v>
      </c>
      <c r="CP210" s="105">
        <f t="shared" ref="CP210:CP241" si="202">CH210+CA210+BT210+BM210+BE210+AX210+AQ210+AJ210+AB210+S210+K210+D210</f>
        <v>0</v>
      </c>
      <c r="CQ210" s="105">
        <f t="shared" ref="CQ210:CQ241" si="203">CJ210+CI210+CC210+CB210+BV210+BU210+BO210+BN210+BG210+BF210+AZ210+AY210+AS210+AR210+AL210+AK210+AD210+AC210+U210+T210+M210+L210+F210+E210</f>
        <v>0</v>
      </c>
      <c r="CR210" s="105">
        <f t="shared" ref="CR210:CR241" si="204">CL210+CK210+CD210+BW210+BP210+BI210+BH210+BA210+AT210+AM210+AF210+AE210+X210+W210+V210+O210+N210+G210</f>
        <v>0</v>
      </c>
      <c r="CS210" s="105">
        <f t="shared" ref="CS210:CS241" si="205">CM210+CE210+BX210+BQ210+BJ210+BB210+AU210+AN210+AG210+Y210+P210+H210</f>
        <v>0</v>
      </c>
      <c r="CT210" s="105">
        <f t="shared" ref="CT210:CT241" si="206">CN210+CF210+BY210+BR210+BK210+BC210+AV210+AO210+AH210+Z210+Q210+I210</f>
        <v>0</v>
      </c>
      <c r="CU210" s="125"/>
      <c r="CV210" s="106">
        <f t="shared" ref="CV210:CV241" si="207">CO210+CG210+BZ210+BS210+BL210+BD210+AW210+AP210+AI210+AA210+R210+J210</f>
        <v>0</v>
      </c>
      <c r="CW210" s="105">
        <f t="shared" ref="CW210:CW241" si="208">CT210-CV210</f>
        <v>0</v>
      </c>
    </row>
    <row r="211" spans="1:103" ht="18.95" customHeight="1" x14ac:dyDescent="0.25">
      <c r="A211" s="111">
        <v>1</v>
      </c>
      <c r="B211" s="384" t="s">
        <v>229</v>
      </c>
      <c r="C211" s="117" t="s">
        <v>90</v>
      </c>
      <c r="D211" s="106">
        <v>800</v>
      </c>
      <c r="E211" s="110"/>
      <c r="F211" s="110"/>
      <c r="G211" s="110"/>
      <c r="H211" s="105"/>
      <c r="I211" s="110">
        <f>H211+G211+F211+E211+D211</f>
        <v>800</v>
      </c>
      <c r="J211" s="106">
        <f>I211*20%</f>
        <v>160</v>
      </c>
      <c r="K211" s="110">
        <v>800</v>
      </c>
      <c r="L211" s="110"/>
      <c r="M211" s="110"/>
      <c r="N211" s="110"/>
      <c r="O211" s="110"/>
      <c r="P211" s="106"/>
      <c r="Q211" s="110">
        <f>P211+O211+N211+M211+L211+K211</f>
        <v>800</v>
      </c>
      <c r="R211" s="110">
        <f>Q211*20%</f>
        <v>160</v>
      </c>
      <c r="S211" s="110">
        <v>800</v>
      </c>
      <c r="T211" s="110"/>
      <c r="U211" s="110"/>
      <c r="V211" s="110">
        <v>125</v>
      </c>
      <c r="W211" s="110"/>
      <c r="X211" s="110"/>
      <c r="Y211" s="110"/>
      <c r="Z211" s="110">
        <f>Y211+X211+W211+V211+U211+T211+S211</f>
        <v>925</v>
      </c>
      <c r="AA211" s="105">
        <f>Z211*20%</f>
        <v>185</v>
      </c>
      <c r="AB211" s="110">
        <v>800</v>
      </c>
      <c r="AC211" s="110"/>
      <c r="AD211" s="110"/>
      <c r="AE211" s="110">
        <v>500</v>
      </c>
      <c r="AF211" s="110"/>
      <c r="AG211" s="110"/>
      <c r="AH211" s="105">
        <f t="shared" ref="AH211:AH216" si="209">AG211+AF211+AE211+AD211+AC211+AB211</f>
        <v>1300</v>
      </c>
      <c r="AI211" s="105">
        <f t="shared" ref="AI211:AI216" si="210">AH211*20%</f>
        <v>260</v>
      </c>
      <c r="AJ211" s="105">
        <v>800</v>
      </c>
      <c r="AK211" s="111"/>
      <c r="AL211" s="105"/>
      <c r="AM211" s="105"/>
      <c r="AN211" s="105"/>
      <c r="AO211" s="110">
        <f t="shared" si="190"/>
        <v>800</v>
      </c>
      <c r="AP211" s="105">
        <f t="shared" si="191"/>
        <v>160</v>
      </c>
      <c r="AQ211" s="107">
        <v>800</v>
      </c>
      <c r="AR211" s="114"/>
      <c r="AS211" s="114"/>
      <c r="AT211" s="105"/>
      <c r="AU211" s="105"/>
      <c r="AV211" s="105">
        <f t="shared" ref="AV211:AV216" si="211">AU211+AT211+AS211+AR211+AQ211</f>
        <v>800</v>
      </c>
      <c r="AW211" s="105">
        <f t="shared" ref="AW211:AW216" si="212">AV211*20%</f>
        <v>160</v>
      </c>
      <c r="AX211" s="109">
        <v>800</v>
      </c>
      <c r="AY211" s="115"/>
      <c r="AZ211" s="115"/>
      <c r="BA211" s="115"/>
      <c r="BB211" s="117"/>
      <c r="BC211" s="105">
        <f t="shared" si="192"/>
        <v>800</v>
      </c>
      <c r="BD211" s="109">
        <f t="shared" si="193"/>
        <v>160</v>
      </c>
      <c r="BE211" s="105">
        <f>800+800</f>
        <v>1600</v>
      </c>
      <c r="BF211" s="105"/>
      <c r="BG211" s="105"/>
      <c r="BH211" s="105"/>
      <c r="BI211" s="106">
        <v>500</v>
      </c>
      <c r="BJ211" s="117"/>
      <c r="BK211" s="105">
        <f t="shared" ref="BK211:BK256" si="213">BJ211+BI211+BH211+BG211+BF211+BE211</f>
        <v>2100</v>
      </c>
      <c r="BL211" s="105">
        <f t="shared" ref="BL211:BL256" si="214">BK211*20%</f>
        <v>420</v>
      </c>
      <c r="BM211" s="105">
        <v>0</v>
      </c>
      <c r="BN211" s="105"/>
      <c r="BO211" s="105"/>
      <c r="BP211" s="105"/>
      <c r="BQ211" s="105"/>
      <c r="BR211" s="105">
        <f t="shared" si="194"/>
        <v>0</v>
      </c>
      <c r="BS211" s="105">
        <f t="shared" si="195"/>
        <v>0</v>
      </c>
      <c r="BT211" s="105">
        <v>800</v>
      </c>
      <c r="BU211" s="105"/>
      <c r="BV211" s="105"/>
      <c r="BW211" s="105"/>
      <c r="BX211" s="111"/>
      <c r="BY211" s="105">
        <f t="shared" si="196"/>
        <v>800</v>
      </c>
      <c r="BZ211" s="105">
        <f t="shared" si="197"/>
        <v>160</v>
      </c>
      <c r="CA211" s="106">
        <v>800</v>
      </c>
      <c r="CB211" s="106"/>
      <c r="CC211" s="105"/>
      <c r="CD211" s="110"/>
      <c r="CE211" s="117"/>
      <c r="CF211" s="105">
        <f t="shared" si="198"/>
        <v>800</v>
      </c>
      <c r="CG211" s="105">
        <f t="shared" si="199"/>
        <v>160</v>
      </c>
      <c r="CH211" s="106">
        <v>800</v>
      </c>
      <c r="CI211" s="105"/>
      <c r="CJ211" s="105"/>
      <c r="CK211" s="105">
        <v>800</v>
      </c>
      <c r="CL211" s="105"/>
      <c r="CM211" s="117"/>
      <c r="CN211" s="105">
        <f t="shared" si="200"/>
        <v>1600</v>
      </c>
      <c r="CO211" s="105">
        <f t="shared" si="201"/>
        <v>320</v>
      </c>
      <c r="CP211" s="105">
        <f t="shared" si="202"/>
        <v>9600</v>
      </c>
      <c r="CQ211" s="105">
        <f t="shared" si="203"/>
        <v>0</v>
      </c>
      <c r="CR211" s="105">
        <f t="shared" si="204"/>
        <v>1925</v>
      </c>
      <c r="CS211" s="105">
        <f t="shared" si="205"/>
        <v>0</v>
      </c>
      <c r="CT211" s="105">
        <f t="shared" si="206"/>
        <v>11525</v>
      </c>
      <c r="CU211" s="125">
        <f t="shared" ref="CU211:CU242" si="215">CT211/12</f>
        <v>960.41666666666663</v>
      </c>
      <c r="CV211" s="106">
        <f t="shared" si="207"/>
        <v>2305</v>
      </c>
      <c r="CW211" s="105">
        <f t="shared" si="208"/>
        <v>9220</v>
      </c>
    </row>
    <row r="212" spans="1:103" ht="18.95" customHeight="1" x14ac:dyDescent="0.25">
      <c r="A212" s="111">
        <v>2</v>
      </c>
      <c r="B212" s="384" t="s">
        <v>228</v>
      </c>
      <c r="C212" s="384" t="s">
        <v>90</v>
      </c>
      <c r="D212" s="106">
        <v>5000</v>
      </c>
      <c r="E212" s="110"/>
      <c r="F212" s="110"/>
      <c r="G212" s="110"/>
      <c r="H212" s="105"/>
      <c r="I212" s="110">
        <f>H212+G212+F212+E212+D212</f>
        <v>5000</v>
      </c>
      <c r="J212" s="106">
        <f>I212*20%</f>
        <v>1000</v>
      </c>
      <c r="K212" s="110">
        <v>5000</v>
      </c>
      <c r="L212" s="110"/>
      <c r="M212" s="110"/>
      <c r="N212" s="110"/>
      <c r="O212" s="110"/>
      <c r="P212" s="106"/>
      <c r="Q212" s="110">
        <f>P212+O212+N212+M212+L212+K212</f>
        <v>5000</v>
      </c>
      <c r="R212" s="110">
        <f>Q212*20%</f>
        <v>1000</v>
      </c>
      <c r="S212" s="110">
        <v>5000</v>
      </c>
      <c r="T212" s="110"/>
      <c r="U212" s="110"/>
      <c r="V212" s="110">
        <v>125</v>
      </c>
      <c r="W212" s="110"/>
      <c r="X212" s="110"/>
      <c r="Y212" s="110"/>
      <c r="Z212" s="110">
        <f>Y212+X212+W212+V212+U212+T212+S212</f>
        <v>5125</v>
      </c>
      <c r="AA212" s="105">
        <f>Z212*20%</f>
        <v>1025</v>
      </c>
      <c r="AB212" s="110">
        <v>5000</v>
      </c>
      <c r="AC212" s="110"/>
      <c r="AD212" s="110"/>
      <c r="AE212" s="110">
        <v>500</v>
      </c>
      <c r="AF212" s="110"/>
      <c r="AG212" s="110"/>
      <c r="AH212" s="105">
        <f t="shared" si="209"/>
        <v>5500</v>
      </c>
      <c r="AI212" s="105">
        <f t="shared" si="210"/>
        <v>1100</v>
      </c>
      <c r="AJ212" s="105">
        <v>5000</v>
      </c>
      <c r="AK212" s="111"/>
      <c r="AL212" s="105"/>
      <c r="AM212" s="105"/>
      <c r="AN212" s="105"/>
      <c r="AO212" s="110">
        <f t="shared" si="190"/>
        <v>5000</v>
      </c>
      <c r="AP212" s="105">
        <f t="shared" si="191"/>
        <v>1000</v>
      </c>
      <c r="AQ212" s="107">
        <v>5000</v>
      </c>
      <c r="AR212" s="114"/>
      <c r="AS212" s="114"/>
      <c r="AT212" s="105"/>
      <c r="AU212" s="105"/>
      <c r="AV212" s="105">
        <f t="shared" si="211"/>
        <v>5000</v>
      </c>
      <c r="AW212" s="105">
        <f t="shared" si="212"/>
        <v>1000</v>
      </c>
      <c r="AX212" s="109">
        <v>5000</v>
      </c>
      <c r="AY212" s="115"/>
      <c r="AZ212" s="115"/>
      <c r="BA212" s="115"/>
      <c r="BB212" s="117"/>
      <c r="BC212" s="105">
        <f t="shared" si="192"/>
        <v>5000</v>
      </c>
      <c r="BD212" s="109">
        <f t="shared" si="193"/>
        <v>1000</v>
      </c>
      <c r="BE212" s="105">
        <v>5000</v>
      </c>
      <c r="BF212" s="105"/>
      <c r="BG212" s="105"/>
      <c r="BH212" s="105"/>
      <c r="BI212" s="106">
        <v>500</v>
      </c>
      <c r="BJ212" s="117"/>
      <c r="BK212" s="105">
        <f t="shared" si="213"/>
        <v>5500</v>
      </c>
      <c r="BL212" s="105">
        <f t="shared" si="214"/>
        <v>1100</v>
      </c>
      <c r="BM212" s="105">
        <v>5000</v>
      </c>
      <c r="BN212" s="105"/>
      <c r="BO212" s="105"/>
      <c r="BP212" s="105"/>
      <c r="BQ212" s="105"/>
      <c r="BR212" s="105">
        <f t="shared" si="194"/>
        <v>5000</v>
      </c>
      <c r="BS212" s="105">
        <f t="shared" si="195"/>
        <v>1000</v>
      </c>
      <c r="BT212" s="105">
        <v>5000</v>
      </c>
      <c r="BU212" s="105"/>
      <c r="BV212" s="105"/>
      <c r="BW212" s="105"/>
      <c r="BX212" s="111"/>
      <c r="BY212" s="105">
        <f t="shared" si="196"/>
        <v>5000</v>
      </c>
      <c r="BZ212" s="105">
        <f t="shared" si="197"/>
        <v>1000</v>
      </c>
      <c r="CA212" s="106">
        <v>5000</v>
      </c>
      <c r="CB212" s="106"/>
      <c r="CC212" s="105"/>
      <c r="CD212" s="110"/>
      <c r="CE212" s="117"/>
      <c r="CF212" s="105">
        <f t="shared" si="198"/>
        <v>5000</v>
      </c>
      <c r="CG212" s="105">
        <f t="shared" si="199"/>
        <v>1000</v>
      </c>
      <c r="CH212" s="106">
        <v>5000</v>
      </c>
      <c r="CI212" s="105"/>
      <c r="CJ212" s="105"/>
      <c r="CK212" s="105">
        <v>5000</v>
      </c>
      <c r="CL212" s="105"/>
      <c r="CM212" s="117"/>
      <c r="CN212" s="105">
        <f t="shared" si="200"/>
        <v>10000</v>
      </c>
      <c r="CO212" s="105">
        <f t="shared" si="201"/>
        <v>2000</v>
      </c>
      <c r="CP212" s="105">
        <f t="shared" si="202"/>
        <v>60000</v>
      </c>
      <c r="CQ212" s="105">
        <f t="shared" si="203"/>
        <v>0</v>
      </c>
      <c r="CR212" s="105">
        <f t="shared" si="204"/>
        <v>6125</v>
      </c>
      <c r="CS212" s="105">
        <f t="shared" si="205"/>
        <v>0</v>
      </c>
      <c r="CT212" s="105">
        <f t="shared" si="206"/>
        <v>66125</v>
      </c>
      <c r="CU212" s="125">
        <f t="shared" si="215"/>
        <v>5510.416666666667</v>
      </c>
      <c r="CV212" s="106">
        <f t="shared" si="207"/>
        <v>13225</v>
      </c>
      <c r="CW212" s="105">
        <f t="shared" si="208"/>
        <v>52900</v>
      </c>
    </row>
    <row r="213" spans="1:103" ht="18.95" customHeight="1" x14ac:dyDescent="0.25">
      <c r="A213" s="111">
        <v>3</v>
      </c>
      <c r="B213" s="384" t="s">
        <v>227</v>
      </c>
      <c r="C213" s="384" t="s">
        <v>90</v>
      </c>
      <c r="D213" s="106"/>
      <c r="E213" s="110"/>
      <c r="F213" s="110"/>
      <c r="G213" s="110"/>
      <c r="H213" s="105"/>
      <c r="I213" s="110"/>
      <c r="J213" s="106"/>
      <c r="K213" s="110"/>
      <c r="L213" s="110"/>
      <c r="M213" s="110"/>
      <c r="N213" s="110"/>
      <c r="O213" s="110"/>
      <c r="P213" s="106"/>
      <c r="Q213" s="110"/>
      <c r="R213" s="110"/>
      <c r="S213" s="110"/>
      <c r="T213" s="110"/>
      <c r="U213" s="110"/>
      <c r="V213" s="110"/>
      <c r="W213" s="110"/>
      <c r="X213" s="110"/>
      <c r="Y213" s="110"/>
      <c r="Z213" s="110"/>
      <c r="AA213" s="105"/>
      <c r="AB213" s="110">
        <v>2976.19</v>
      </c>
      <c r="AC213" s="110"/>
      <c r="AD213" s="110"/>
      <c r="AE213" s="110">
        <v>500</v>
      </c>
      <c r="AF213" s="110"/>
      <c r="AG213" s="110"/>
      <c r="AH213" s="105">
        <f t="shared" si="209"/>
        <v>3476.19</v>
      </c>
      <c r="AI213" s="105">
        <f t="shared" si="210"/>
        <v>695.23800000000006</v>
      </c>
      <c r="AJ213" s="105">
        <v>2500</v>
      </c>
      <c r="AK213" s="111"/>
      <c r="AL213" s="105"/>
      <c r="AM213" s="105"/>
      <c r="AN213" s="105"/>
      <c r="AO213" s="110">
        <f t="shared" si="190"/>
        <v>2500</v>
      </c>
      <c r="AP213" s="105">
        <f t="shared" si="191"/>
        <v>500</v>
      </c>
      <c r="AQ213" s="107">
        <v>2500</v>
      </c>
      <c r="AR213" s="114"/>
      <c r="AS213" s="114"/>
      <c r="AT213" s="105">
        <v>2500</v>
      </c>
      <c r="AU213" s="105"/>
      <c r="AV213" s="105">
        <f t="shared" si="211"/>
        <v>5000</v>
      </c>
      <c r="AW213" s="105">
        <f t="shared" si="212"/>
        <v>1000</v>
      </c>
      <c r="AX213" s="109">
        <v>0</v>
      </c>
      <c r="AY213" s="115"/>
      <c r="AZ213" s="115"/>
      <c r="BA213" s="115">
        <v>2500</v>
      </c>
      <c r="BB213" s="117"/>
      <c r="BC213" s="105">
        <f t="shared" si="192"/>
        <v>2500</v>
      </c>
      <c r="BD213" s="109">
        <f t="shared" si="193"/>
        <v>500</v>
      </c>
      <c r="BE213" s="105">
        <f>2500+2142.86</f>
        <v>4642.8600000000006</v>
      </c>
      <c r="BF213" s="105"/>
      <c r="BG213" s="105"/>
      <c r="BH213" s="105"/>
      <c r="BI213" s="106">
        <v>500</v>
      </c>
      <c r="BJ213" s="117"/>
      <c r="BK213" s="105">
        <f t="shared" si="213"/>
        <v>5142.8600000000006</v>
      </c>
      <c r="BL213" s="105">
        <f t="shared" si="214"/>
        <v>1028.5720000000001</v>
      </c>
      <c r="BM213" s="105">
        <v>2500</v>
      </c>
      <c r="BN213" s="105"/>
      <c r="BO213" s="105"/>
      <c r="BP213" s="105">
        <v>2500</v>
      </c>
      <c r="BQ213" s="105"/>
      <c r="BR213" s="105">
        <f t="shared" si="194"/>
        <v>5000</v>
      </c>
      <c r="BS213" s="105">
        <f t="shared" si="195"/>
        <v>1000</v>
      </c>
      <c r="BT213" s="105">
        <v>2500</v>
      </c>
      <c r="BU213" s="105"/>
      <c r="BV213" s="105"/>
      <c r="BW213" s="105">
        <v>2500</v>
      </c>
      <c r="BX213" s="111"/>
      <c r="BY213" s="105">
        <f t="shared" si="196"/>
        <v>5000</v>
      </c>
      <c r="BZ213" s="105">
        <f t="shared" si="197"/>
        <v>1000</v>
      </c>
      <c r="CA213" s="106">
        <v>2500</v>
      </c>
      <c r="CB213" s="106"/>
      <c r="CC213" s="105"/>
      <c r="CD213" s="110">
        <v>2500</v>
      </c>
      <c r="CE213" s="117"/>
      <c r="CF213" s="105">
        <f t="shared" si="198"/>
        <v>5000</v>
      </c>
      <c r="CG213" s="105">
        <f t="shared" si="199"/>
        <v>1000</v>
      </c>
      <c r="CH213" s="106">
        <v>2500</v>
      </c>
      <c r="CI213" s="105"/>
      <c r="CJ213" s="105"/>
      <c r="CK213" s="105">
        <v>2500</v>
      </c>
      <c r="CL213" s="105">
        <v>2500</v>
      </c>
      <c r="CM213" s="117"/>
      <c r="CN213" s="105">
        <f t="shared" si="200"/>
        <v>7500</v>
      </c>
      <c r="CO213" s="105">
        <f t="shared" si="201"/>
        <v>1500</v>
      </c>
      <c r="CP213" s="105">
        <f t="shared" si="202"/>
        <v>22619.05</v>
      </c>
      <c r="CQ213" s="105">
        <f t="shared" si="203"/>
        <v>0</v>
      </c>
      <c r="CR213" s="105">
        <f t="shared" si="204"/>
        <v>18500</v>
      </c>
      <c r="CS213" s="105">
        <f t="shared" si="205"/>
        <v>0</v>
      </c>
      <c r="CT213" s="105">
        <f t="shared" si="206"/>
        <v>41119.050000000003</v>
      </c>
      <c r="CU213" s="125">
        <f t="shared" si="215"/>
        <v>3426.5875000000001</v>
      </c>
      <c r="CV213" s="106">
        <f t="shared" si="207"/>
        <v>8223.81</v>
      </c>
      <c r="CW213" s="105">
        <f t="shared" si="208"/>
        <v>32895.240000000005</v>
      </c>
    </row>
    <row r="214" spans="1:103" ht="18.95" customHeight="1" x14ac:dyDescent="0.25">
      <c r="A214" s="111">
        <v>4</v>
      </c>
      <c r="B214" s="384" t="s">
        <v>226</v>
      </c>
      <c r="C214" s="117" t="s">
        <v>90</v>
      </c>
      <c r="D214" s="106">
        <v>2500</v>
      </c>
      <c r="E214" s="110"/>
      <c r="F214" s="110"/>
      <c r="G214" s="110">
        <v>2500</v>
      </c>
      <c r="H214" s="105"/>
      <c r="I214" s="110">
        <f>H214+G214+F214+E214+D214</f>
        <v>5000</v>
      </c>
      <c r="J214" s="106">
        <f>I214*20%</f>
        <v>1000</v>
      </c>
      <c r="K214" s="110">
        <v>2500</v>
      </c>
      <c r="L214" s="110"/>
      <c r="M214" s="110"/>
      <c r="N214" s="110"/>
      <c r="O214" s="110"/>
      <c r="P214" s="106"/>
      <c r="Q214" s="110">
        <f>P214+O214+N214+M214+L214+K214</f>
        <v>2500</v>
      </c>
      <c r="R214" s="110">
        <f>Q214*20%</f>
        <v>500</v>
      </c>
      <c r="S214" s="110">
        <v>2500</v>
      </c>
      <c r="T214" s="110"/>
      <c r="U214" s="110"/>
      <c r="V214" s="110">
        <v>125</v>
      </c>
      <c r="W214" s="110">
        <v>2500</v>
      </c>
      <c r="X214" s="110"/>
      <c r="Y214" s="110"/>
      <c r="Z214" s="110">
        <f>Y214+X214+W214+V214+U214+T214+S214</f>
        <v>5125</v>
      </c>
      <c r="AA214" s="105">
        <f>Z214*20%</f>
        <v>1025</v>
      </c>
      <c r="AB214" s="110">
        <v>2500</v>
      </c>
      <c r="AC214" s="110"/>
      <c r="AD214" s="110"/>
      <c r="AE214" s="110">
        <v>500</v>
      </c>
      <c r="AF214" s="110">
        <v>2500</v>
      </c>
      <c r="AG214" s="110"/>
      <c r="AH214" s="105">
        <f t="shared" si="209"/>
        <v>5500</v>
      </c>
      <c r="AI214" s="105">
        <f t="shared" si="210"/>
        <v>1100</v>
      </c>
      <c r="AJ214" s="105">
        <v>2500</v>
      </c>
      <c r="AK214" s="111"/>
      <c r="AL214" s="105"/>
      <c r="AM214" s="105">
        <v>2500</v>
      </c>
      <c r="AN214" s="105"/>
      <c r="AO214" s="110">
        <f t="shared" si="190"/>
        <v>5000</v>
      </c>
      <c r="AP214" s="105">
        <f t="shared" si="191"/>
        <v>1000</v>
      </c>
      <c r="AQ214" s="107">
        <v>2500</v>
      </c>
      <c r="AR214" s="114"/>
      <c r="AS214" s="114"/>
      <c r="AT214" s="105">
        <v>2500</v>
      </c>
      <c r="AU214" s="105"/>
      <c r="AV214" s="105">
        <f t="shared" si="211"/>
        <v>5000</v>
      </c>
      <c r="AW214" s="105">
        <f t="shared" si="212"/>
        <v>1000</v>
      </c>
      <c r="AX214" s="109">
        <v>2500</v>
      </c>
      <c r="AY214" s="115"/>
      <c r="AZ214" s="115"/>
      <c r="BA214" s="115">
        <v>2500</v>
      </c>
      <c r="BB214" s="117"/>
      <c r="BC214" s="105">
        <f t="shared" si="192"/>
        <v>5000</v>
      </c>
      <c r="BD214" s="109">
        <f t="shared" si="193"/>
        <v>1000</v>
      </c>
      <c r="BE214" s="105">
        <v>2500</v>
      </c>
      <c r="BF214" s="105"/>
      <c r="BG214" s="105"/>
      <c r="BH214" s="105">
        <v>2500</v>
      </c>
      <c r="BI214" s="106">
        <v>500</v>
      </c>
      <c r="BJ214" s="117"/>
      <c r="BK214" s="105">
        <f t="shared" si="213"/>
        <v>5500</v>
      </c>
      <c r="BL214" s="105">
        <f t="shared" si="214"/>
        <v>1100</v>
      </c>
      <c r="BM214" s="105">
        <v>2500</v>
      </c>
      <c r="BN214" s="105"/>
      <c r="BO214" s="105"/>
      <c r="BP214" s="105">
        <v>2500</v>
      </c>
      <c r="BQ214" s="105"/>
      <c r="BR214" s="105">
        <f t="shared" si="194"/>
        <v>5000</v>
      </c>
      <c r="BS214" s="105">
        <f t="shared" si="195"/>
        <v>1000</v>
      </c>
      <c r="BT214" s="105">
        <v>2500</v>
      </c>
      <c r="BU214" s="105"/>
      <c r="BV214" s="105"/>
      <c r="BW214" s="105">
        <v>2500</v>
      </c>
      <c r="BX214" s="111"/>
      <c r="BY214" s="105">
        <f t="shared" si="196"/>
        <v>5000</v>
      </c>
      <c r="BZ214" s="105">
        <f t="shared" si="197"/>
        <v>1000</v>
      </c>
      <c r="CA214" s="106">
        <v>2500</v>
      </c>
      <c r="CB214" s="106"/>
      <c r="CC214" s="105"/>
      <c r="CD214" s="110">
        <v>2500</v>
      </c>
      <c r="CE214" s="117"/>
      <c r="CF214" s="105">
        <f t="shared" si="198"/>
        <v>5000</v>
      </c>
      <c r="CG214" s="105">
        <f t="shared" si="199"/>
        <v>1000</v>
      </c>
      <c r="CH214" s="106">
        <v>2500</v>
      </c>
      <c r="CI214" s="105"/>
      <c r="CJ214" s="105"/>
      <c r="CK214" s="105">
        <v>2500</v>
      </c>
      <c r="CL214" s="105">
        <v>2500</v>
      </c>
      <c r="CM214" s="117"/>
      <c r="CN214" s="105">
        <f t="shared" si="200"/>
        <v>7500</v>
      </c>
      <c r="CO214" s="105">
        <f t="shared" si="201"/>
        <v>1500</v>
      </c>
      <c r="CP214" s="105">
        <f t="shared" si="202"/>
        <v>30000</v>
      </c>
      <c r="CQ214" s="105">
        <f t="shared" si="203"/>
        <v>0</v>
      </c>
      <c r="CR214" s="105">
        <f t="shared" si="204"/>
        <v>31125</v>
      </c>
      <c r="CS214" s="105">
        <f t="shared" si="205"/>
        <v>0</v>
      </c>
      <c r="CT214" s="105">
        <f t="shared" si="206"/>
        <v>61125</v>
      </c>
      <c r="CU214" s="125">
        <f t="shared" si="215"/>
        <v>5093.75</v>
      </c>
      <c r="CV214" s="106">
        <f t="shared" si="207"/>
        <v>12225</v>
      </c>
      <c r="CW214" s="105">
        <f t="shared" si="208"/>
        <v>48900</v>
      </c>
    </row>
    <row r="215" spans="1:103" ht="18.95" customHeight="1" x14ac:dyDescent="0.25">
      <c r="A215" s="111">
        <v>5</v>
      </c>
      <c r="B215" s="384" t="s">
        <v>225</v>
      </c>
      <c r="C215" s="117" t="s">
        <v>90</v>
      </c>
      <c r="D215" s="106"/>
      <c r="E215" s="110"/>
      <c r="F215" s="110"/>
      <c r="G215" s="110"/>
      <c r="H215" s="105"/>
      <c r="I215" s="110"/>
      <c r="J215" s="106"/>
      <c r="K215" s="110"/>
      <c r="L215" s="110"/>
      <c r="M215" s="110"/>
      <c r="N215" s="110"/>
      <c r="O215" s="110"/>
      <c r="P215" s="106"/>
      <c r="Q215" s="110"/>
      <c r="R215" s="110"/>
      <c r="S215" s="110"/>
      <c r="T215" s="110"/>
      <c r="U215" s="110"/>
      <c r="V215" s="110"/>
      <c r="W215" s="110"/>
      <c r="X215" s="110"/>
      <c r="Y215" s="110"/>
      <c r="Z215" s="110"/>
      <c r="AA215" s="105"/>
      <c r="AB215" s="110">
        <v>1875</v>
      </c>
      <c r="AC215" s="110"/>
      <c r="AD215" s="110"/>
      <c r="AE215" s="110">
        <v>500</v>
      </c>
      <c r="AF215" s="110"/>
      <c r="AG215" s="110"/>
      <c r="AH215" s="105">
        <f t="shared" si="209"/>
        <v>2375</v>
      </c>
      <c r="AI215" s="105">
        <f t="shared" si="210"/>
        <v>475</v>
      </c>
      <c r="AJ215" s="105">
        <v>1875</v>
      </c>
      <c r="AK215" s="111"/>
      <c r="AL215" s="105"/>
      <c r="AM215" s="105"/>
      <c r="AN215" s="105"/>
      <c r="AO215" s="110">
        <f t="shared" si="190"/>
        <v>1875</v>
      </c>
      <c r="AP215" s="105">
        <f t="shared" si="191"/>
        <v>375</v>
      </c>
      <c r="AQ215" s="107">
        <v>1875</v>
      </c>
      <c r="AR215" s="114"/>
      <c r="AS215" s="114"/>
      <c r="AT215" s="105"/>
      <c r="AU215" s="105"/>
      <c r="AV215" s="105">
        <f t="shared" si="211"/>
        <v>1875</v>
      </c>
      <c r="AW215" s="105">
        <f t="shared" si="212"/>
        <v>375</v>
      </c>
      <c r="AX215" s="109">
        <v>1875</v>
      </c>
      <c r="AY215" s="115"/>
      <c r="AZ215" s="115"/>
      <c r="BA215" s="115"/>
      <c r="BB215" s="117"/>
      <c r="BC215" s="105">
        <f t="shared" si="192"/>
        <v>1875</v>
      </c>
      <c r="BD215" s="109">
        <f t="shared" si="193"/>
        <v>375</v>
      </c>
      <c r="BE215" s="105">
        <v>1875</v>
      </c>
      <c r="BF215" s="105"/>
      <c r="BG215" s="105"/>
      <c r="BH215" s="105"/>
      <c r="BI215" s="106">
        <v>500</v>
      </c>
      <c r="BJ215" s="117"/>
      <c r="BK215" s="105">
        <f t="shared" si="213"/>
        <v>2375</v>
      </c>
      <c r="BL215" s="105">
        <f t="shared" si="214"/>
        <v>475</v>
      </c>
      <c r="BM215" s="105">
        <v>1875</v>
      </c>
      <c r="BN215" s="105"/>
      <c r="BO215" s="105"/>
      <c r="BP215" s="105"/>
      <c r="BQ215" s="105"/>
      <c r="BR215" s="105">
        <f t="shared" si="194"/>
        <v>1875</v>
      </c>
      <c r="BS215" s="105">
        <f t="shared" si="195"/>
        <v>375</v>
      </c>
      <c r="BT215" s="105">
        <v>1875</v>
      </c>
      <c r="BU215" s="105"/>
      <c r="BV215" s="105"/>
      <c r="BW215" s="105"/>
      <c r="BX215" s="111"/>
      <c r="BY215" s="105">
        <f t="shared" si="196"/>
        <v>1875</v>
      </c>
      <c r="BZ215" s="105">
        <f t="shared" si="197"/>
        <v>375</v>
      </c>
      <c r="CA215" s="106">
        <v>1875</v>
      </c>
      <c r="CB215" s="106"/>
      <c r="CC215" s="105"/>
      <c r="CD215" s="110"/>
      <c r="CE215" s="117"/>
      <c r="CF215" s="105">
        <f t="shared" si="198"/>
        <v>1875</v>
      </c>
      <c r="CG215" s="105">
        <f t="shared" si="199"/>
        <v>375</v>
      </c>
      <c r="CH215" s="106">
        <v>1875</v>
      </c>
      <c r="CI215" s="105"/>
      <c r="CJ215" s="105"/>
      <c r="CK215" s="105">
        <v>1875</v>
      </c>
      <c r="CL215" s="105"/>
      <c r="CM215" s="117"/>
      <c r="CN215" s="105">
        <f t="shared" si="200"/>
        <v>3750</v>
      </c>
      <c r="CO215" s="105">
        <f t="shared" si="201"/>
        <v>750</v>
      </c>
      <c r="CP215" s="105">
        <f t="shared" si="202"/>
        <v>16875</v>
      </c>
      <c r="CQ215" s="105">
        <f t="shared" si="203"/>
        <v>0</v>
      </c>
      <c r="CR215" s="105">
        <f t="shared" si="204"/>
        <v>2875</v>
      </c>
      <c r="CS215" s="105">
        <f t="shared" si="205"/>
        <v>0</v>
      </c>
      <c r="CT215" s="105">
        <f t="shared" si="206"/>
        <v>19750</v>
      </c>
      <c r="CU215" s="125">
        <f t="shared" si="215"/>
        <v>1645.8333333333333</v>
      </c>
      <c r="CV215" s="106">
        <f t="shared" si="207"/>
        <v>3950</v>
      </c>
      <c r="CW215" s="105">
        <f t="shared" si="208"/>
        <v>15800</v>
      </c>
    </row>
    <row r="216" spans="1:103" ht="18.95" customHeight="1" x14ac:dyDescent="0.25">
      <c r="A216" s="111">
        <v>7</v>
      </c>
      <c r="B216" s="384" t="s">
        <v>224</v>
      </c>
      <c r="C216" s="117" t="s">
        <v>90</v>
      </c>
      <c r="D216" s="106">
        <v>800</v>
      </c>
      <c r="E216" s="110"/>
      <c r="F216" s="110"/>
      <c r="G216" s="110"/>
      <c r="H216" s="105"/>
      <c r="I216" s="110">
        <f>H216+G216+F216+E216+D216</f>
        <v>800</v>
      </c>
      <c r="J216" s="106">
        <f>I216*20%</f>
        <v>160</v>
      </c>
      <c r="K216" s="110">
        <v>800</v>
      </c>
      <c r="L216" s="110"/>
      <c r="M216" s="110"/>
      <c r="N216" s="110"/>
      <c r="O216" s="110"/>
      <c r="P216" s="106"/>
      <c r="Q216" s="110">
        <f>P216+O216+N216+M216+L216+K216</f>
        <v>800</v>
      </c>
      <c r="R216" s="110">
        <f>Q216*20%</f>
        <v>160</v>
      </c>
      <c r="S216" s="110">
        <v>800</v>
      </c>
      <c r="T216" s="110"/>
      <c r="U216" s="110"/>
      <c r="V216" s="110">
        <v>125</v>
      </c>
      <c r="W216" s="110"/>
      <c r="X216" s="110"/>
      <c r="Y216" s="110"/>
      <c r="Z216" s="110">
        <f>Y216+X216+W216+V216+U216+T216+S216</f>
        <v>925</v>
      </c>
      <c r="AA216" s="105">
        <f>Z216*20%</f>
        <v>185</v>
      </c>
      <c r="AB216" s="110">
        <v>800</v>
      </c>
      <c r="AC216" s="110"/>
      <c r="AD216" s="110"/>
      <c r="AE216" s="110">
        <v>500</v>
      </c>
      <c r="AF216" s="110">
        <v>800</v>
      </c>
      <c r="AG216" s="110"/>
      <c r="AH216" s="105">
        <f t="shared" si="209"/>
        <v>2100</v>
      </c>
      <c r="AI216" s="105">
        <f t="shared" si="210"/>
        <v>420</v>
      </c>
      <c r="AJ216" s="105">
        <v>800</v>
      </c>
      <c r="AK216" s="111"/>
      <c r="AL216" s="105"/>
      <c r="AM216" s="105"/>
      <c r="AN216" s="105"/>
      <c r="AO216" s="110">
        <f t="shared" si="190"/>
        <v>800</v>
      </c>
      <c r="AP216" s="105">
        <f t="shared" si="191"/>
        <v>160</v>
      </c>
      <c r="AQ216" s="107">
        <v>800</v>
      </c>
      <c r="AR216" s="114"/>
      <c r="AS216" s="114"/>
      <c r="AT216" s="105"/>
      <c r="AU216" s="105"/>
      <c r="AV216" s="105">
        <f t="shared" si="211"/>
        <v>800</v>
      </c>
      <c r="AW216" s="105">
        <f t="shared" si="212"/>
        <v>160</v>
      </c>
      <c r="AX216" s="109">
        <v>800</v>
      </c>
      <c r="AY216" s="115"/>
      <c r="AZ216" s="115"/>
      <c r="BA216" s="115"/>
      <c r="BB216" s="117"/>
      <c r="BC216" s="105">
        <f t="shared" si="192"/>
        <v>800</v>
      </c>
      <c r="BD216" s="109">
        <f t="shared" si="193"/>
        <v>160</v>
      </c>
      <c r="BE216" s="105">
        <v>800</v>
      </c>
      <c r="BF216" s="105"/>
      <c r="BG216" s="105"/>
      <c r="BH216" s="105">
        <v>800</v>
      </c>
      <c r="BI216" s="106">
        <v>500</v>
      </c>
      <c r="BJ216" s="117"/>
      <c r="BK216" s="105">
        <f t="shared" si="213"/>
        <v>2100</v>
      </c>
      <c r="BL216" s="105">
        <f t="shared" si="214"/>
        <v>420</v>
      </c>
      <c r="BM216" s="105">
        <v>800</v>
      </c>
      <c r="BN216" s="105"/>
      <c r="BO216" s="105"/>
      <c r="BP216" s="105"/>
      <c r="BQ216" s="105"/>
      <c r="BR216" s="105">
        <f t="shared" si="194"/>
        <v>800</v>
      </c>
      <c r="BS216" s="105">
        <f t="shared" si="195"/>
        <v>160</v>
      </c>
      <c r="BT216" s="105">
        <v>800</v>
      </c>
      <c r="BU216" s="105"/>
      <c r="BV216" s="105"/>
      <c r="BW216" s="105"/>
      <c r="BX216" s="111"/>
      <c r="BY216" s="105">
        <f t="shared" si="196"/>
        <v>800</v>
      </c>
      <c r="BZ216" s="105">
        <f t="shared" si="197"/>
        <v>160</v>
      </c>
      <c r="CA216" s="106">
        <v>800</v>
      </c>
      <c r="CB216" s="106"/>
      <c r="CC216" s="105"/>
      <c r="CD216" s="110">
        <v>800</v>
      </c>
      <c r="CE216" s="117"/>
      <c r="CF216" s="105">
        <f t="shared" si="198"/>
        <v>1600</v>
      </c>
      <c r="CG216" s="105">
        <f t="shared" si="199"/>
        <v>320</v>
      </c>
      <c r="CH216" s="106">
        <v>654.54999999999995</v>
      </c>
      <c r="CI216" s="105"/>
      <c r="CJ216" s="105"/>
      <c r="CK216" s="105">
        <v>800</v>
      </c>
      <c r="CL216" s="105"/>
      <c r="CM216" s="117">
        <v>145.44999999999999</v>
      </c>
      <c r="CN216" s="105">
        <f t="shared" si="200"/>
        <v>1600</v>
      </c>
      <c r="CO216" s="105">
        <f t="shared" si="201"/>
        <v>320</v>
      </c>
      <c r="CP216" s="105">
        <f t="shared" si="202"/>
        <v>9454.5499999999993</v>
      </c>
      <c r="CQ216" s="105">
        <f t="shared" si="203"/>
        <v>0</v>
      </c>
      <c r="CR216" s="105">
        <f t="shared" si="204"/>
        <v>4325</v>
      </c>
      <c r="CS216" s="105">
        <f t="shared" si="205"/>
        <v>145.44999999999999</v>
      </c>
      <c r="CT216" s="105">
        <f t="shared" si="206"/>
        <v>13925</v>
      </c>
      <c r="CU216" s="125">
        <f t="shared" si="215"/>
        <v>1160.4166666666667</v>
      </c>
      <c r="CV216" s="106">
        <f t="shared" si="207"/>
        <v>2785</v>
      </c>
      <c r="CW216" s="105">
        <f t="shared" si="208"/>
        <v>11140</v>
      </c>
    </row>
    <row r="217" spans="1:103" ht="18.95" customHeight="1" x14ac:dyDescent="0.25">
      <c r="A217" s="111">
        <v>8</v>
      </c>
      <c r="B217" s="104" t="s">
        <v>223</v>
      </c>
      <c r="C217" s="117" t="s">
        <v>90</v>
      </c>
      <c r="D217" s="106"/>
      <c r="E217" s="110"/>
      <c r="F217" s="110"/>
      <c r="G217" s="110"/>
      <c r="H217" s="105"/>
      <c r="I217" s="110"/>
      <c r="J217" s="106"/>
      <c r="K217" s="110"/>
      <c r="L217" s="110"/>
      <c r="M217" s="110"/>
      <c r="N217" s="110"/>
      <c r="O217" s="110"/>
      <c r="P217" s="106"/>
      <c r="Q217" s="110"/>
      <c r="R217" s="110"/>
      <c r="S217" s="110"/>
      <c r="T217" s="110"/>
      <c r="U217" s="110"/>
      <c r="V217" s="110"/>
      <c r="W217" s="110"/>
      <c r="X217" s="110"/>
      <c r="Y217" s="110"/>
      <c r="Z217" s="110"/>
      <c r="AA217" s="105"/>
      <c r="AB217" s="110"/>
      <c r="AC217" s="110"/>
      <c r="AD217" s="110"/>
      <c r="AE217" s="110"/>
      <c r="AF217" s="110"/>
      <c r="AG217" s="110"/>
      <c r="AH217" s="105"/>
      <c r="AI217" s="105"/>
      <c r="AJ217" s="105"/>
      <c r="AK217" s="111"/>
      <c r="AL217" s="105"/>
      <c r="AM217" s="105"/>
      <c r="AN217" s="105"/>
      <c r="AO217" s="110"/>
      <c r="AP217" s="105"/>
      <c r="AQ217" s="107"/>
      <c r="AR217" s="114"/>
      <c r="AS217" s="114"/>
      <c r="AT217" s="105"/>
      <c r="AU217" s="105"/>
      <c r="AV217" s="105"/>
      <c r="AW217" s="105"/>
      <c r="AX217" s="109">
        <v>800</v>
      </c>
      <c r="AY217" s="115"/>
      <c r="AZ217" s="115"/>
      <c r="BA217" s="115"/>
      <c r="BB217" s="117"/>
      <c r="BC217" s="105">
        <f t="shared" si="192"/>
        <v>800</v>
      </c>
      <c r="BD217" s="109">
        <f t="shared" si="193"/>
        <v>160</v>
      </c>
      <c r="BE217" s="105">
        <v>800</v>
      </c>
      <c r="BF217" s="105"/>
      <c r="BG217" s="105"/>
      <c r="BH217" s="105"/>
      <c r="BI217" s="106">
        <v>500</v>
      </c>
      <c r="BJ217" s="117"/>
      <c r="BK217" s="105">
        <f t="shared" si="213"/>
        <v>1300</v>
      </c>
      <c r="BL217" s="105">
        <f t="shared" si="214"/>
        <v>260</v>
      </c>
      <c r="BM217" s="105">
        <v>800</v>
      </c>
      <c r="BN217" s="105"/>
      <c r="BO217" s="105"/>
      <c r="BP217" s="105"/>
      <c r="BQ217" s="105"/>
      <c r="BR217" s="105">
        <f t="shared" si="194"/>
        <v>800</v>
      </c>
      <c r="BS217" s="105">
        <f t="shared" si="195"/>
        <v>160</v>
      </c>
      <c r="BT217" s="105">
        <v>800</v>
      </c>
      <c r="BU217" s="105"/>
      <c r="BV217" s="105"/>
      <c r="BW217" s="105"/>
      <c r="BX217" s="111"/>
      <c r="BY217" s="105">
        <f t="shared" si="196"/>
        <v>800</v>
      </c>
      <c r="BZ217" s="105">
        <f t="shared" si="197"/>
        <v>160</v>
      </c>
      <c r="CA217" s="106">
        <v>800</v>
      </c>
      <c r="CB217" s="106"/>
      <c r="CC217" s="105"/>
      <c r="CD217" s="110"/>
      <c r="CE217" s="117"/>
      <c r="CF217" s="105">
        <f t="shared" si="198"/>
        <v>800</v>
      </c>
      <c r="CG217" s="105">
        <f t="shared" si="199"/>
        <v>160</v>
      </c>
      <c r="CH217" s="106">
        <v>800</v>
      </c>
      <c r="CI217" s="105"/>
      <c r="CJ217" s="105"/>
      <c r="CK217" s="105">
        <v>800</v>
      </c>
      <c r="CL217" s="105"/>
      <c r="CM217" s="117"/>
      <c r="CN217" s="105">
        <f t="shared" si="200"/>
        <v>1600</v>
      </c>
      <c r="CO217" s="105">
        <f t="shared" si="201"/>
        <v>320</v>
      </c>
      <c r="CP217" s="105">
        <f t="shared" si="202"/>
        <v>4800</v>
      </c>
      <c r="CQ217" s="105">
        <f t="shared" si="203"/>
        <v>0</v>
      </c>
      <c r="CR217" s="105">
        <f t="shared" si="204"/>
        <v>1300</v>
      </c>
      <c r="CS217" s="105">
        <f t="shared" si="205"/>
        <v>0</v>
      </c>
      <c r="CT217" s="105">
        <f t="shared" si="206"/>
        <v>6100</v>
      </c>
      <c r="CU217" s="125">
        <f t="shared" si="215"/>
        <v>508.33333333333331</v>
      </c>
      <c r="CV217" s="106">
        <f t="shared" si="207"/>
        <v>1220</v>
      </c>
      <c r="CW217" s="105">
        <f t="shared" si="208"/>
        <v>4880</v>
      </c>
    </row>
    <row r="218" spans="1:103" s="88" customFormat="1" ht="18.95" customHeight="1" x14ac:dyDescent="0.25">
      <c r="A218" s="111">
        <v>12</v>
      </c>
      <c r="B218" s="384" t="s">
        <v>222</v>
      </c>
      <c r="C218" s="117" t="s">
        <v>90</v>
      </c>
      <c r="D218" s="106">
        <v>1000</v>
      </c>
      <c r="E218" s="110"/>
      <c r="F218" s="110"/>
      <c r="G218" s="110"/>
      <c r="H218" s="105"/>
      <c r="I218" s="110">
        <f>H218+G218+F218+E218+D218</f>
        <v>1000</v>
      </c>
      <c r="J218" s="106">
        <f>I218*20%</f>
        <v>200</v>
      </c>
      <c r="K218" s="110">
        <v>1000</v>
      </c>
      <c r="L218" s="110"/>
      <c r="M218" s="110"/>
      <c r="N218" s="110"/>
      <c r="O218" s="110"/>
      <c r="P218" s="106"/>
      <c r="Q218" s="110">
        <f t="shared" ref="Q218:Q256" si="216">P218+O218+N218+M218+L218+K218</f>
        <v>1000</v>
      </c>
      <c r="R218" s="110">
        <f t="shared" ref="R218:R223" si="217">Q218*20%</f>
        <v>200</v>
      </c>
      <c r="S218" s="110">
        <v>1000</v>
      </c>
      <c r="T218" s="110"/>
      <c r="U218" s="110"/>
      <c r="V218" s="110"/>
      <c r="W218" s="110"/>
      <c r="X218" s="110"/>
      <c r="Y218" s="110"/>
      <c r="Z218" s="110">
        <f t="shared" ref="Z218:Z256" si="218">Y218+X218+W218+V218+U218+T218+S218</f>
        <v>1000</v>
      </c>
      <c r="AA218" s="105">
        <f t="shared" ref="AA218:AA223" si="219">Z218*20%</f>
        <v>200</v>
      </c>
      <c r="AB218" s="110">
        <v>1000</v>
      </c>
      <c r="AC218" s="110"/>
      <c r="AD218" s="110"/>
      <c r="AE218" s="110">
        <v>500</v>
      </c>
      <c r="AF218" s="110"/>
      <c r="AG218" s="110"/>
      <c r="AH218" s="105">
        <f t="shared" ref="AH218:AH256" si="220">AG218+AF218+AE218+AD218+AC218+AB218</f>
        <v>1500</v>
      </c>
      <c r="AI218" s="105">
        <f t="shared" ref="AI218:AI223" si="221">AH218*20%</f>
        <v>300</v>
      </c>
      <c r="AJ218" s="105">
        <v>1000</v>
      </c>
      <c r="AK218" s="111"/>
      <c r="AL218" s="105"/>
      <c r="AM218" s="105"/>
      <c r="AN218" s="105"/>
      <c r="AO218" s="110">
        <f t="shared" ref="AO218:AO256" si="222">AN218+AM218+AL218+AK218+AJ218</f>
        <v>1000</v>
      </c>
      <c r="AP218" s="105">
        <f t="shared" ref="AP218:AP223" si="223">AO218*20%</f>
        <v>200</v>
      </c>
      <c r="AQ218" s="107">
        <v>1000</v>
      </c>
      <c r="AR218" s="114"/>
      <c r="AS218" s="114"/>
      <c r="AT218" s="105"/>
      <c r="AU218" s="105"/>
      <c r="AV218" s="105">
        <f t="shared" ref="AV218:AV256" si="224">AU218+AT218+AS218+AR218+AQ218</f>
        <v>1000</v>
      </c>
      <c r="AW218" s="105">
        <f t="shared" ref="AW218:AW256" si="225">AV218*20%</f>
        <v>200</v>
      </c>
      <c r="AX218" s="109">
        <v>1000</v>
      </c>
      <c r="AY218" s="115"/>
      <c r="AZ218" s="115"/>
      <c r="BA218" s="115"/>
      <c r="BB218" s="117"/>
      <c r="BC218" s="105">
        <f t="shared" si="192"/>
        <v>1000</v>
      </c>
      <c r="BD218" s="109">
        <f t="shared" si="193"/>
        <v>200</v>
      </c>
      <c r="BE218" s="105">
        <v>1000</v>
      </c>
      <c r="BF218" s="105"/>
      <c r="BG218" s="105"/>
      <c r="BH218" s="105"/>
      <c r="BI218" s="106">
        <v>500</v>
      </c>
      <c r="BJ218" s="117"/>
      <c r="BK218" s="105">
        <f t="shared" si="213"/>
        <v>1500</v>
      </c>
      <c r="BL218" s="105">
        <f t="shared" si="214"/>
        <v>300</v>
      </c>
      <c r="BM218" s="105">
        <v>1000</v>
      </c>
      <c r="BN218" s="105"/>
      <c r="BO218" s="105"/>
      <c r="BP218" s="105"/>
      <c r="BQ218" s="105"/>
      <c r="BR218" s="105">
        <f t="shared" si="194"/>
        <v>1000</v>
      </c>
      <c r="BS218" s="105">
        <f t="shared" si="195"/>
        <v>200</v>
      </c>
      <c r="BT218" s="105">
        <v>1000</v>
      </c>
      <c r="BU218" s="105"/>
      <c r="BV218" s="105"/>
      <c r="BW218" s="105"/>
      <c r="BX218" s="111"/>
      <c r="BY218" s="105">
        <f t="shared" si="196"/>
        <v>1000</v>
      </c>
      <c r="BZ218" s="105">
        <f t="shared" si="197"/>
        <v>200</v>
      </c>
      <c r="CA218" s="106">
        <v>1000</v>
      </c>
      <c r="CB218" s="106"/>
      <c r="CC218" s="105"/>
      <c r="CD218" s="110"/>
      <c r="CE218" s="117"/>
      <c r="CF218" s="105">
        <f t="shared" si="198"/>
        <v>1000</v>
      </c>
      <c r="CG218" s="105">
        <f t="shared" si="199"/>
        <v>200</v>
      </c>
      <c r="CH218" s="106">
        <v>1000</v>
      </c>
      <c r="CI218" s="105"/>
      <c r="CJ218" s="105"/>
      <c r="CK218" s="105">
        <v>1000</v>
      </c>
      <c r="CL218" s="105"/>
      <c r="CM218" s="117"/>
      <c r="CN218" s="105">
        <f t="shared" si="200"/>
        <v>2000</v>
      </c>
      <c r="CO218" s="105">
        <f t="shared" si="201"/>
        <v>400</v>
      </c>
      <c r="CP218" s="105">
        <f t="shared" si="202"/>
        <v>12000</v>
      </c>
      <c r="CQ218" s="105">
        <f t="shared" si="203"/>
        <v>0</v>
      </c>
      <c r="CR218" s="105">
        <f t="shared" si="204"/>
        <v>2000</v>
      </c>
      <c r="CS218" s="105">
        <f t="shared" si="205"/>
        <v>0</v>
      </c>
      <c r="CT218" s="105">
        <f t="shared" si="206"/>
        <v>14000</v>
      </c>
      <c r="CU218" s="125">
        <f t="shared" si="215"/>
        <v>1166.6666666666667</v>
      </c>
      <c r="CV218" s="106">
        <f t="shared" si="207"/>
        <v>2800</v>
      </c>
      <c r="CW218" s="105">
        <f t="shared" si="208"/>
        <v>11200</v>
      </c>
      <c r="CY218" s="87"/>
    </row>
    <row r="219" spans="1:103" s="88" customFormat="1" ht="18.95" customHeight="1" x14ac:dyDescent="0.25">
      <c r="A219" s="111">
        <v>13</v>
      </c>
      <c r="B219" s="384" t="s">
        <v>221</v>
      </c>
      <c r="C219" s="117" t="s">
        <v>90</v>
      </c>
      <c r="D219" s="106">
        <v>700</v>
      </c>
      <c r="E219" s="110"/>
      <c r="F219" s="110"/>
      <c r="G219" s="110"/>
      <c r="H219" s="105"/>
      <c r="I219" s="110">
        <f>H219+G219+F219+E219+D219</f>
        <v>700</v>
      </c>
      <c r="J219" s="106">
        <f>I219*20%</f>
        <v>140</v>
      </c>
      <c r="K219" s="110">
        <v>700</v>
      </c>
      <c r="L219" s="110"/>
      <c r="M219" s="110"/>
      <c r="N219" s="110"/>
      <c r="O219" s="110"/>
      <c r="P219" s="106"/>
      <c r="Q219" s="110">
        <f t="shared" si="216"/>
        <v>700</v>
      </c>
      <c r="R219" s="110">
        <f t="shared" si="217"/>
        <v>140</v>
      </c>
      <c r="S219" s="110">
        <v>700</v>
      </c>
      <c r="T219" s="110"/>
      <c r="U219" s="110"/>
      <c r="V219" s="110">
        <v>125</v>
      </c>
      <c r="W219" s="110"/>
      <c r="X219" s="110"/>
      <c r="Y219" s="110"/>
      <c r="Z219" s="110">
        <f t="shared" si="218"/>
        <v>825</v>
      </c>
      <c r="AA219" s="105">
        <f t="shared" si="219"/>
        <v>165</v>
      </c>
      <c r="AB219" s="110">
        <v>700</v>
      </c>
      <c r="AC219" s="110"/>
      <c r="AD219" s="110"/>
      <c r="AE219" s="110">
        <v>500</v>
      </c>
      <c r="AF219" s="110"/>
      <c r="AG219" s="110"/>
      <c r="AH219" s="105">
        <f t="shared" si="220"/>
        <v>1200</v>
      </c>
      <c r="AI219" s="105">
        <f t="shared" si="221"/>
        <v>240</v>
      </c>
      <c r="AJ219" s="105">
        <v>700</v>
      </c>
      <c r="AK219" s="111"/>
      <c r="AL219" s="105"/>
      <c r="AM219" s="105"/>
      <c r="AN219" s="105"/>
      <c r="AO219" s="110">
        <f t="shared" si="222"/>
        <v>700</v>
      </c>
      <c r="AP219" s="105">
        <f t="shared" si="223"/>
        <v>140</v>
      </c>
      <c r="AQ219" s="107">
        <v>700</v>
      </c>
      <c r="AR219" s="114"/>
      <c r="AS219" s="114"/>
      <c r="AT219" s="105"/>
      <c r="AU219" s="105"/>
      <c r="AV219" s="105">
        <f t="shared" si="224"/>
        <v>700</v>
      </c>
      <c r="AW219" s="105">
        <f t="shared" si="225"/>
        <v>140</v>
      </c>
      <c r="AX219" s="109">
        <v>700</v>
      </c>
      <c r="AY219" s="115"/>
      <c r="AZ219" s="115"/>
      <c r="BA219" s="115"/>
      <c r="BB219" s="117"/>
      <c r="BC219" s="105">
        <f t="shared" si="192"/>
        <v>700</v>
      </c>
      <c r="BD219" s="109">
        <f t="shared" si="193"/>
        <v>140</v>
      </c>
      <c r="BE219" s="105">
        <v>700</v>
      </c>
      <c r="BF219" s="105"/>
      <c r="BG219" s="105"/>
      <c r="BH219" s="105"/>
      <c r="BI219" s="106">
        <v>500</v>
      </c>
      <c r="BJ219" s="117"/>
      <c r="BK219" s="105">
        <f t="shared" si="213"/>
        <v>1200</v>
      </c>
      <c r="BL219" s="105">
        <f t="shared" si="214"/>
        <v>240</v>
      </c>
      <c r="BM219" s="105">
        <v>700</v>
      </c>
      <c r="BN219" s="105"/>
      <c r="BO219" s="105"/>
      <c r="BP219" s="105"/>
      <c r="BQ219" s="105"/>
      <c r="BR219" s="105">
        <f t="shared" si="194"/>
        <v>700</v>
      </c>
      <c r="BS219" s="105">
        <f t="shared" si="195"/>
        <v>140</v>
      </c>
      <c r="BT219" s="105">
        <v>700</v>
      </c>
      <c r="BU219" s="105"/>
      <c r="BV219" s="105"/>
      <c r="BW219" s="105"/>
      <c r="BX219" s="111"/>
      <c r="BY219" s="105">
        <f t="shared" si="196"/>
        <v>700</v>
      </c>
      <c r="BZ219" s="105">
        <f t="shared" si="197"/>
        <v>140</v>
      </c>
      <c r="CA219" s="106">
        <v>700</v>
      </c>
      <c r="CB219" s="106"/>
      <c r="CC219" s="105"/>
      <c r="CD219" s="110"/>
      <c r="CE219" s="117"/>
      <c r="CF219" s="105">
        <f t="shared" si="198"/>
        <v>700</v>
      </c>
      <c r="CG219" s="105">
        <f t="shared" si="199"/>
        <v>140</v>
      </c>
      <c r="CH219" s="106">
        <v>700</v>
      </c>
      <c r="CI219" s="105"/>
      <c r="CJ219" s="105"/>
      <c r="CK219" s="105">
        <v>700</v>
      </c>
      <c r="CL219" s="105"/>
      <c r="CM219" s="117"/>
      <c r="CN219" s="105">
        <f t="shared" si="200"/>
        <v>1400</v>
      </c>
      <c r="CO219" s="105">
        <f t="shared" si="201"/>
        <v>280</v>
      </c>
      <c r="CP219" s="105">
        <f t="shared" si="202"/>
        <v>8400</v>
      </c>
      <c r="CQ219" s="105">
        <f t="shared" si="203"/>
        <v>0</v>
      </c>
      <c r="CR219" s="105">
        <f t="shared" si="204"/>
        <v>1825</v>
      </c>
      <c r="CS219" s="105">
        <f t="shared" si="205"/>
        <v>0</v>
      </c>
      <c r="CT219" s="105">
        <f t="shared" si="206"/>
        <v>10225</v>
      </c>
      <c r="CU219" s="125">
        <f t="shared" si="215"/>
        <v>852.08333333333337</v>
      </c>
      <c r="CV219" s="106">
        <f t="shared" si="207"/>
        <v>2045</v>
      </c>
      <c r="CW219" s="105">
        <f t="shared" si="208"/>
        <v>8180</v>
      </c>
      <c r="CY219" s="87"/>
    </row>
    <row r="220" spans="1:103" s="88" customFormat="1" ht="18.95" customHeight="1" x14ac:dyDescent="0.25">
      <c r="A220" s="111">
        <v>14</v>
      </c>
      <c r="B220" s="384" t="s">
        <v>220</v>
      </c>
      <c r="C220" s="117" t="s">
        <v>90</v>
      </c>
      <c r="D220" s="106"/>
      <c r="E220" s="110"/>
      <c r="F220" s="110"/>
      <c r="G220" s="110"/>
      <c r="H220" s="105"/>
      <c r="I220" s="110"/>
      <c r="J220" s="106"/>
      <c r="K220" s="110">
        <v>809.52</v>
      </c>
      <c r="L220" s="110"/>
      <c r="M220" s="110"/>
      <c r="N220" s="110"/>
      <c r="O220" s="110"/>
      <c r="P220" s="106"/>
      <c r="Q220" s="110">
        <f t="shared" si="216"/>
        <v>809.52</v>
      </c>
      <c r="R220" s="110">
        <f t="shared" si="217"/>
        <v>161.904</v>
      </c>
      <c r="S220" s="110">
        <v>1000</v>
      </c>
      <c r="T220" s="110"/>
      <c r="U220" s="110"/>
      <c r="V220" s="110">
        <v>125</v>
      </c>
      <c r="W220" s="110"/>
      <c r="X220" s="110"/>
      <c r="Y220" s="110"/>
      <c r="Z220" s="110">
        <f t="shared" si="218"/>
        <v>1125</v>
      </c>
      <c r="AA220" s="105">
        <f t="shared" si="219"/>
        <v>225</v>
      </c>
      <c r="AB220" s="110">
        <v>1000</v>
      </c>
      <c r="AC220" s="110"/>
      <c r="AD220" s="110"/>
      <c r="AE220" s="110">
        <v>500</v>
      </c>
      <c r="AF220" s="110"/>
      <c r="AG220" s="110"/>
      <c r="AH220" s="105">
        <f t="shared" si="220"/>
        <v>1500</v>
      </c>
      <c r="AI220" s="105">
        <f t="shared" si="221"/>
        <v>300</v>
      </c>
      <c r="AJ220" s="105">
        <v>1000</v>
      </c>
      <c r="AK220" s="111"/>
      <c r="AL220" s="105"/>
      <c r="AM220" s="105"/>
      <c r="AN220" s="105"/>
      <c r="AO220" s="110">
        <f t="shared" si="222"/>
        <v>1000</v>
      </c>
      <c r="AP220" s="105">
        <f t="shared" si="223"/>
        <v>200</v>
      </c>
      <c r="AQ220" s="107">
        <v>1000</v>
      </c>
      <c r="AR220" s="114"/>
      <c r="AS220" s="114"/>
      <c r="AT220" s="105"/>
      <c r="AU220" s="105"/>
      <c r="AV220" s="105">
        <f t="shared" si="224"/>
        <v>1000</v>
      </c>
      <c r="AW220" s="105">
        <f t="shared" si="225"/>
        <v>200</v>
      </c>
      <c r="AX220" s="109">
        <v>1000</v>
      </c>
      <c r="AY220" s="115"/>
      <c r="AZ220" s="115"/>
      <c r="BA220" s="115"/>
      <c r="BB220" s="117"/>
      <c r="BC220" s="105">
        <f t="shared" si="192"/>
        <v>1000</v>
      </c>
      <c r="BD220" s="109">
        <f t="shared" si="193"/>
        <v>200</v>
      </c>
      <c r="BE220" s="105">
        <v>1000</v>
      </c>
      <c r="BF220" s="105"/>
      <c r="BG220" s="105"/>
      <c r="BH220" s="105">
        <v>500</v>
      </c>
      <c r="BI220" s="106">
        <v>500</v>
      </c>
      <c r="BJ220" s="117"/>
      <c r="BK220" s="105">
        <f t="shared" si="213"/>
        <v>2000</v>
      </c>
      <c r="BL220" s="105">
        <f t="shared" si="214"/>
        <v>400</v>
      </c>
      <c r="BM220" s="105">
        <v>1000</v>
      </c>
      <c r="BN220" s="105"/>
      <c r="BO220" s="105"/>
      <c r="BP220" s="105"/>
      <c r="BQ220" s="105"/>
      <c r="BR220" s="105">
        <f t="shared" si="194"/>
        <v>1000</v>
      </c>
      <c r="BS220" s="105">
        <f t="shared" si="195"/>
        <v>200</v>
      </c>
      <c r="BT220" s="105">
        <v>1000</v>
      </c>
      <c r="BU220" s="105"/>
      <c r="BV220" s="105"/>
      <c r="BW220" s="105"/>
      <c r="BX220" s="111"/>
      <c r="BY220" s="105">
        <f t="shared" si="196"/>
        <v>1000</v>
      </c>
      <c r="BZ220" s="105">
        <f t="shared" si="197"/>
        <v>200</v>
      </c>
      <c r="CA220" s="106">
        <v>1000</v>
      </c>
      <c r="CB220" s="106"/>
      <c r="CC220" s="105"/>
      <c r="CD220" s="110"/>
      <c r="CE220" s="117"/>
      <c r="CF220" s="105">
        <f t="shared" si="198"/>
        <v>1000</v>
      </c>
      <c r="CG220" s="105">
        <f t="shared" si="199"/>
        <v>200</v>
      </c>
      <c r="CH220" s="106">
        <v>1000</v>
      </c>
      <c r="CI220" s="105"/>
      <c r="CJ220" s="105"/>
      <c r="CK220" s="105">
        <v>1000</v>
      </c>
      <c r="CL220" s="105">
        <v>500</v>
      </c>
      <c r="CM220" s="117"/>
      <c r="CN220" s="105">
        <f t="shared" si="200"/>
        <v>2500</v>
      </c>
      <c r="CO220" s="105">
        <f t="shared" si="201"/>
        <v>500</v>
      </c>
      <c r="CP220" s="105">
        <f t="shared" si="202"/>
        <v>10809.52</v>
      </c>
      <c r="CQ220" s="105">
        <f t="shared" si="203"/>
        <v>0</v>
      </c>
      <c r="CR220" s="105">
        <f t="shared" si="204"/>
        <v>3125</v>
      </c>
      <c r="CS220" s="105">
        <f t="shared" si="205"/>
        <v>0</v>
      </c>
      <c r="CT220" s="105">
        <f t="shared" si="206"/>
        <v>13934.52</v>
      </c>
      <c r="CU220" s="125">
        <f t="shared" si="215"/>
        <v>1161.21</v>
      </c>
      <c r="CV220" s="106">
        <f t="shared" si="207"/>
        <v>2786.904</v>
      </c>
      <c r="CW220" s="105">
        <f t="shared" si="208"/>
        <v>11147.616</v>
      </c>
      <c r="CY220" s="87"/>
    </row>
    <row r="221" spans="1:103" s="88" customFormat="1" ht="18.95" customHeight="1" x14ac:dyDescent="0.25">
      <c r="A221" s="111">
        <v>15</v>
      </c>
      <c r="B221" s="384" t="s">
        <v>219</v>
      </c>
      <c r="C221" s="117" t="s">
        <v>90</v>
      </c>
      <c r="D221" s="106">
        <v>1000</v>
      </c>
      <c r="E221" s="110"/>
      <c r="F221" s="110"/>
      <c r="G221" s="110"/>
      <c r="H221" s="105"/>
      <c r="I221" s="110">
        <f t="shared" ref="I221:I246" si="226">H221+G221+F221+E221+D221</f>
        <v>1000</v>
      </c>
      <c r="J221" s="106">
        <f>I221*20%</f>
        <v>200</v>
      </c>
      <c r="K221" s="110">
        <v>277.77999999999997</v>
      </c>
      <c r="L221" s="110"/>
      <c r="M221" s="110"/>
      <c r="N221" s="110"/>
      <c r="O221" s="110"/>
      <c r="P221" s="106">
        <v>722.22</v>
      </c>
      <c r="Q221" s="110">
        <f t="shared" si="216"/>
        <v>1000</v>
      </c>
      <c r="R221" s="110">
        <f t="shared" si="217"/>
        <v>200</v>
      </c>
      <c r="S221" s="110">
        <v>1000</v>
      </c>
      <c r="T221" s="110"/>
      <c r="U221" s="110"/>
      <c r="V221" s="110">
        <v>125</v>
      </c>
      <c r="W221" s="110"/>
      <c r="X221" s="110">
        <v>250</v>
      </c>
      <c r="Y221" s="110"/>
      <c r="Z221" s="110">
        <f t="shared" si="218"/>
        <v>1375</v>
      </c>
      <c r="AA221" s="105">
        <f t="shared" si="219"/>
        <v>275</v>
      </c>
      <c r="AB221" s="110">
        <v>1000</v>
      </c>
      <c r="AC221" s="110"/>
      <c r="AD221" s="110"/>
      <c r="AE221" s="110">
        <v>500</v>
      </c>
      <c r="AF221" s="110"/>
      <c r="AG221" s="110"/>
      <c r="AH221" s="105">
        <f t="shared" si="220"/>
        <v>1500</v>
      </c>
      <c r="AI221" s="105">
        <f t="shared" si="221"/>
        <v>300</v>
      </c>
      <c r="AJ221" s="105">
        <v>1000</v>
      </c>
      <c r="AK221" s="111"/>
      <c r="AL221" s="105"/>
      <c r="AM221" s="105"/>
      <c r="AN221" s="105"/>
      <c r="AO221" s="110">
        <f t="shared" si="222"/>
        <v>1000</v>
      </c>
      <c r="AP221" s="105">
        <f t="shared" si="223"/>
        <v>200</v>
      </c>
      <c r="AQ221" s="107">
        <v>1000</v>
      </c>
      <c r="AR221" s="114"/>
      <c r="AS221" s="114"/>
      <c r="AT221" s="105"/>
      <c r="AU221" s="105"/>
      <c r="AV221" s="105">
        <f t="shared" si="224"/>
        <v>1000</v>
      </c>
      <c r="AW221" s="105">
        <f t="shared" si="225"/>
        <v>200</v>
      </c>
      <c r="AX221" s="109">
        <v>1000</v>
      </c>
      <c r="AY221" s="115"/>
      <c r="AZ221" s="115"/>
      <c r="BA221" s="115"/>
      <c r="BB221" s="117"/>
      <c r="BC221" s="105">
        <f t="shared" si="192"/>
        <v>1000</v>
      </c>
      <c r="BD221" s="109">
        <f t="shared" si="193"/>
        <v>200</v>
      </c>
      <c r="BE221" s="105">
        <v>1000</v>
      </c>
      <c r="BF221" s="105"/>
      <c r="BG221" s="105"/>
      <c r="BH221" s="105">
        <v>125</v>
      </c>
      <c r="BI221" s="106">
        <v>500</v>
      </c>
      <c r="BJ221" s="117"/>
      <c r="BK221" s="105">
        <f t="shared" si="213"/>
        <v>1625</v>
      </c>
      <c r="BL221" s="105">
        <f t="shared" si="214"/>
        <v>325</v>
      </c>
      <c r="BM221" s="105">
        <v>1000</v>
      </c>
      <c r="BN221" s="105"/>
      <c r="BO221" s="105"/>
      <c r="BP221" s="105"/>
      <c r="BQ221" s="105"/>
      <c r="BR221" s="105">
        <f t="shared" si="194"/>
        <v>1000</v>
      </c>
      <c r="BS221" s="105">
        <f t="shared" si="195"/>
        <v>200</v>
      </c>
      <c r="BT221" s="105">
        <v>772.73</v>
      </c>
      <c r="BU221" s="105"/>
      <c r="BV221" s="105"/>
      <c r="BW221" s="105"/>
      <c r="BX221" s="111">
        <v>227.27</v>
      </c>
      <c r="BY221" s="105">
        <f t="shared" si="196"/>
        <v>1000</v>
      </c>
      <c r="BZ221" s="105">
        <f t="shared" si="197"/>
        <v>200</v>
      </c>
      <c r="CA221" s="106">
        <v>1000</v>
      </c>
      <c r="CB221" s="106"/>
      <c r="CC221" s="105"/>
      <c r="CD221" s="110"/>
      <c r="CE221" s="117"/>
      <c r="CF221" s="105">
        <f t="shared" si="198"/>
        <v>1000</v>
      </c>
      <c r="CG221" s="105">
        <f t="shared" si="199"/>
        <v>200</v>
      </c>
      <c r="CH221" s="106">
        <v>1000</v>
      </c>
      <c r="CI221" s="105"/>
      <c r="CJ221" s="105"/>
      <c r="CK221" s="105">
        <v>1000</v>
      </c>
      <c r="CL221" s="105">
        <v>300</v>
      </c>
      <c r="CM221" s="117"/>
      <c r="CN221" s="105">
        <f t="shared" si="200"/>
        <v>2300</v>
      </c>
      <c r="CO221" s="105">
        <f t="shared" si="201"/>
        <v>460</v>
      </c>
      <c r="CP221" s="105">
        <f t="shared" si="202"/>
        <v>11050.51</v>
      </c>
      <c r="CQ221" s="105">
        <f t="shared" si="203"/>
        <v>0</v>
      </c>
      <c r="CR221" s="105">
        <f t="shared" si="204"/>
        <v>2800</v>
      </c>
      <c r="CS221" s="105">
        <f t="shared" si="205"/>
        <v>949.49</v>
      </c>
      <c r="CT221" s="105">
        <f t="shared" si="206"/>
        <v>14800</v>
      </c>
      <c r="CU221" s="125">
        <f t="shared" si="215"/>
        <v>1233.3333333333333</v>
      </c>
      <c r="CV221" s="106">
        <f t="shared" si="207"/>
        <v>2960</v>
      </c>
      <c r="CW221" s="105">
        <f t="shared" si="208"/>
        <v>11840</v>
      </c>
      <c r="CY221" s="87"/>
    </row>
    <row r="222" spans="1:103" s="88" customFormat="1" ht="18.95" customHeight="1" x14ac:dyDescent="0.25">
      <c r="A222" s="111">
        <v>16</v>
      </c>
      <c r="B222" s="384" t="s">
        <v>218</v>
      </c>
      <c r="C222" s="117" t="s">
        <v>90</v>
      </c>
      <c r="D222" s="106">
        <v>1000</v>
      </c>
      <c r="E222" s="110"/>
      <c r="F222" s="110"/>
      <c r="G222" s="110"/>
      <c r="H222" s="105"/>
      <c r="I222" s="110">
        <f t="shared" si="226"/>
        <v>1000</v>
      </c>
      <c r="J222" s="106">
        <f>I222*20%</f>
        <v>200</v>
      </c>
      <c r="K222" s="110">
        <v>1000</v>
      </c>
      <c r="L222" s="110"/>
      <c r="M222" s="110"/>
      <c r="N222" s="110"/>
      <c r="O222" s="110"/>
      <c r="P222" s="106"/>
      <c r="Q222" s="110">
        <f t="shared" si="216"/>
        <v>1000</v>
      </c>
      <c r="R222" s="110">
        <f t="shared" si="217"/>
        <v>200</v>
      </c>
      <c r="S222" s="110">
        <v>1000</v>
      </c>
      <c r="T222" s="110"/>
      <c r="U222" s="110"/>
      <c r="V222" s="110">
        <v>125</v>
      </c>
      <c r="W222" s="110"/>
      <c r="X222" s="110"/>
      <c r="Y222" s="110"/>
      <c r="Z222" s="110">
        <f t="shared" si="218"/>
        <v>1125</v>
      </c>
      <c r="AA222" s="105">
        <f t="shared" si="219"/>
        <v>225</v>
      </c>
      <c r="AB222" s="110">
        <v>50</v>
      </c>
      <c r="AC222" s="110"/>
      <c r="AD222" s="110"/>
      <c r="AE222" s="110">
        <v>500</v>
      </c>
      <c r="AF222" s="110"/>
      <c r="AG222" s="110"/>
      <c r="AH222" s="105">
        <f t="shared" si="220"/>
        <v>550</v>
      </c>
      <c r="AI222" s="105">
        <f t="shared" si="221"/>
        <v>110</v>
      </c>
      <c r="AJ222" s="105">
        <v>888.89</v>
      </c>
      <c r="AK222" s="111"/>
      <c r="AL222" s="105"/>
      <c r="AM222" s="105"/>
      <c r="AN222" s="105">
        <f>350+711.11</f>
        <v>1061.1100000000001</v>
      </c>
      <c r="AO222" s="110">
        <f t="shared" si="222"/>
        <v>1950</v>
      </c>
      <c r="AP222" s="105">
        <f t="shared" si="223"/>
        <v>390</v>
      </c>
      <c r="AQ222" s="107">
        <v>1000</v>
      </c>
      <c r="AR222" s="114"/>
      <c r="AS222" s="114"/>
      <c r="AT222" s="105"/>
      <c r="AU222" s="105"/>
      <c r="AV222" s="105">
        <f t="shared" si="224"/>
        <v>1000</v>
      </c>
      <c r="AW222" s="105">
        <f t="shared" si="225"/>
        <v>200</v>
      </c>
      <c r="AX222" s="109">
        <v>1000</v>
      </c>
      <c r="AY222" s="115"/>
      <c r="AZ222" s="115"/>
      <c r="BA222" s="115"/>
      <c r="BB222" s="117"/>
      <c r="BC222" s="105">
        <f t="shared" si="192"/>
        <v>1000</v>
      </c>
      <c r="BD222" s="109">
        <f t="shared" si="193"/>
        <v>200</v>
      </c>
      <c r="BE222" s="105">
        <v>1000</v>
      </c>
      <c r="BF222" s="105"/>
      <c r="BG222" s="105"/>
      <c r="BH222" s="105"/>
      <c r="BI222" s="106">
        <v>500</v>
      </c>
      <c r="BJ222" s="117"/>
      <c r="BK222" s="105">
        <f t="shared" si="213"/>
        <v>1500</v>
      </c>
      <c r="BL222" s="105">
        <f t="shared" si="214"/>
        <v>300</v>
      </c>
      <c r="BM222" s="105">
        <v>1000</v>
      </c>
      <c r="BN222" s="105"/>
      <c r="BO222" s="105"/>
      <c r="BP222" s="105"/>
      <c r="BQ222" s="105"/>
      <c r="BR222" s="105">
        <f t="shared" si="194"/>
        <v>1000</v>
      </c>
      <c r="BS222" s="105">
        <f t="shared" si="195"/>
        <v>200</v>
      </c>
      <c r="BT222" s="105">
        <v>1000</v>
      </c>
      <c r="BU222" s="105"/>
      <c r="BV222" s="105"/>
      <c r="BW222" s="105"/>
      <c r="BX222" s="111"/>
      <c r="BY222" s="105">
        <f t="shared" si="196"/>
        <v>1000</v>
      </c>
      <c r="BZ222" s="105">
        <f t="shared" si="197"/>
        <v>200</v>
      </c>
      <c r="CA222" s="106">
        <v>1000</v>
      </c>
      <c r="CB222" s="106"/>
      <c r="CC222" s="105"/>
      <c r="CD222" s="110"/>
      <c r="CE222" s="117"/>
      <c r="CF222" s="105">
        <f t="shared" si="198"/>
        <v>1000</v>
      </c>
      <c r="CG222" s="105">
        <f t="shared" si="199"/>
        <v>200</v>
      </c>
      <c r="CH222" s="106">
        <v>1000</v>
      </c>
      <c r="CI222" s="105"/>
      <c r="CJ222" s="105"/>
      <c r="CK222" s="105">
        <v>1000</v>
      </c>
      <c r="CL222" s="105"/>
      <c r="CM222" s="117"/>
      <c r="CN222" s="105">
        <f t="shared" si="200"/>
        <v>2000</v>
      </c>
      <c r="CO222" s="105">
        <f t="shared" si="201"/>
        <v>400</v>
      </c>
      <c r="CP222" s="105">
        <f t="shared" si="202"/>
        <v>10938.89</v>
      </c>
      <c r="CQ222" s="105">
        <f t="shared" si="203"/>
        <v>0</v>
      </c>
      <c r="CR222" s="105">
        <f t="shared" si="204"/>
        <v>2125</v>
      </c>
      <c r="CS222" s="105">
        <f t="shared" si="205"/>
        <v>1061.1100000000001</v>
      </c>
      <c r="CT222" s="105">
        <f t="shared" si="206"/>
        <v>14125</v>
      </c>
      <c r="CU222" s="125">
        <f t="shared" si="215"/>
        <v>1177.0833333333333</v>
      </c>
      <c r="CV222" s="106">
        <f t="shared" si="207"/>
        <v>2825</v>
      </c>
      <c r="CW222" s="105">
        <f t="shared" si="208"/>
        <v>11300</v>
      </c>
      <c r="CY222" s="87"/>
    </row>
    <row r="223" spans="1:103" s="88" customFormat="1" ht="18.95" customHeight="1" x14ac:dyDescent="0.25">
      <c r="A223" s="111">
        <v>17</v>
      </c>
      <c r="B223" s="384" t="s">
        <v>217</v>
      </c>
      <c r="C223" s="117" t="s">
        <v>90</v>
      </c>
      <c r="D223" s="106">
        <v>0</v>
      </c>
      <c r="E223" s="110"/>
      <c r="F223" s="110"/>
      <c r="G223" s="110"/>
      <c r="H223" s="105">
        <v>3000</v>
      </c>
      <c r="I223" s="110">
        <f t="shared" si="226"/>
        <v>3000</v>
      </c>
      <c r="J223" s="106">
        <f>I223*20%</f>
        <v>600</v>
      </c>
      <c r="K223" s="110">
        <v>0</v>
      </c>
      <c r="L223" s="110"/>
      <c r="M223" s="110"/>
      <c r="N223" s="110"/>
      <c r="O223" s="110"/>
      <c r="P223" s="106"/>
      <c r="Q223" s="110">
        <f t="shared" si="216"/>
        <v>0</v>
      </c>
      <c r="R223" s="110">
        <f t="shared" si="217"/>
        <v>0</v>
      </c>
      <c r="S223" s="110">
        <v>0</v>
      </c>
      <c r="T223" s="110"/>
      <c r="U223" s="110"/>
      <c r="V223" s="110">
        <v>0</v>
      </c>
      <c r="W223" s="110"/>
      <c r="X223" s="110"/>
      <c r="Y223" s="110"/>
      <c r="Z223" s="110">
        <f t="shared" si="218"/>
        <v>0</v>
      </c>
      <c r="AA223" s="105">
        <f t="shared" si="219"/>
        <v>0</v>
      </c>
      <c r="AB223" s="110"/>
      <c r="AC223" s="110"/>
      <c r="AD223" s="110"/>
      <c r="AE223" s="110"/>
      <c r="AF223" s="110"/>
      <c r="AG223" s="110">
        <v>1578.94</v>
      </c>
      <c r="AH223" s="105">
        <f t="shared" si="220"/>
        <v>1578.94</v>
      </c>
      <c r="AI223" s="105">
        <f t="shared" si="221"/>
        <v>315.78800000000001</v>
      </c>
      <c r="AJ223" s="105">
        <v>0</v>
      </c>
      <c r="AK223" s="111"/>
      <c r="AL223" s="105"/>
      <c r="AM223" s="105"/>
      <c r="AN223" s="105"/>
      <c r="AO223" s="110">
        <f t="shared" si="222"/>
        <v>0</v>
      </c>
      <c r="AP223" s="105">
        <f t="shared" si="223"/>
        <v>0</v>
      </c>
      <c r="AQ223" s="107">
        <v>545.45000000000005</v>
      </c>
      <c r="AR223" s="114"/>
      <c r="AS223" s="114"/>
      <c r="AT223" s="105"/>
      <c r="AU223" s="105">
        <f>333.33+247.47+227.27+90.9</f>
        <v>898.96999999999991</v>
      </c>
      <c r="AV223" s="105">
        <f t="shared" si="224"/>
        <v>1444.42</v>
      </c>
      <c r="AW223" s="105">
        <f t="shared" si="225"/>
        <v>288.88400000000001</v>
      </c>
      <c r="AX223" s="109">
        <v>1000</v>
      </c>
      <c r="AY223" s="115"/>
      <c r="AZ223" s="115"/>
      <c r="BA223" s="115"/>
      <c r="BB223" s="117"/>
      <c r="BC223" s="105">
        <f t="shared" si="192"/>
        <v>1000</v>
      </c>
      <c r="BD223" s="109">
        <f t="shared" si="193"/>
        <v>200</v>
      </c>
      <c r="BE223" s="105">
        <v>687.38</v>
      </c>
      <c r="BF223" s="105"/>
      <c r="BG223" s="105"/>
      <c r="BH223" s="105"/>
      <c r="BI223" s="106">
        <v>500</v>
      </c>
      <c r="BJ223" s="117">
        <v>312.62</v>
      </c>
      <c r="BK223" s="105">
        <f t="shared" si="213"/>
        <v>1500</v>
      </c>
      <c r="BL223" s="105">
        <f t="shared" si="214"/>
        <v>300</v>
      </c>
      <c r="BM223" s="105">
        <v>1000</v>
      </c>
      <c r="BN223" s="105"/>
      <c r="BO223" s="105"/>
      <c r="BP223" s="105"/>
      <c r="BQ223" s="105"/>
      <c r="BR223" s="105">
        <f t="shared" si="194"/>
        <v>1000</v>
      </c>
      <c r="BS223" s="105">
        <f t="shared" si="195"/>
        <v>200</v>
      </c>
      <c r="BT223" s="105">
        <v>1000</v>
      </c>
      <c r="BU223" s="105"/>
      <c r="BV223" s="105"/>
      <c r="BW223" s="105"/>
      <c r="BX223" s="111"/>
      <c r="BY223" s="105">
        <f t="shared" si="196"/>
        <v>1000</v>
      </c>
      <c r="BZ223" s="105">
        <f t="shared" si="197"/>
        <v>200</v>
      </c>
      <c r="CA223" s="106">
        <v>800</v>
      </c>
      <c r="CB223" s="106"/>
      <c r="CC223" s="105"/>
      <c r="CD223" s="110"/>
      <c r="CE223" s="105">
        <v>200</v>
      </c>
      <c r="CF223" s="105">
        <f t="shared" si="198"/>
        <v>1000</v>
      </c>
      <c r="CG223" s="105">
        <f t="shared" si="199"/>
        <v>200</v>
      </c>
      <c r="CH223" s="106">
        <v>727.27</v>
      </c>
      <c r="CI223" s="105"/>
      <c r="CJ223" s="105"/>
      <c r="CK223" s="105">
        <v>1000</v>
      </c>
      <c r="CL223" s="105">
        <v>300</v>
      </c>
      <c r="CM223" s="105">
        <v>272.72000000000003</v>
      </c>
      <c r="CN223" s="105">
        <f t="shared" si="200"/>
        <v>2299.9899999999998</v>
      </c>
      <c r="CO223" s="105">
        <f t="shared" si="201"/>
        <v>459.99799999999999</v>
      </c>
      <c r="CP223" s="105">
        <f t="shared" si="202"/>
        <v>5760.0999999999995</v>
      </c>
      <c r="CQ223" s="105">
        <f t="shared" si="203"/>
        <v>0</v>
      </c>
      <c r="CR223" s="105">
        <f t="shared" si="204"/>
        <v>1800</v>
      </c>
      <c r="CS223" s="105">
        <f t="shared" si="205"/>
        <v>6263.25</v>
      </c>
      <c r="CT223" s="105">
        <f t="shared" si="206"/>
        <v>13823.35</v>
      </c>
      <c r="CU223" s="125">
        <f t="shared" si="215"/>
        <v>1151.9458333333334</v>
      </c>
      <c r="CV223" s="106">
        <f t="shared" si="207"/>
        <v>2764.67</v>
      </c>
      <c r="CW223" s="105">
        <f t="shared" si="208"/>
        <v>11058.68</v>
      </c>
      <c r="CY223" s="87"/>
    </row>
    <row r="224" spans="1:103" s="88" customFormat="1" ht="18.95" customHeight="1" x14ac:dyDescent="0.25">
      <c r="A224" s="111">
        <v>18</v>
      </c>
      <c r="B224" s="104" t="s">
        <v>216</v>
      </c>
      <c r="C224" s="117" t="s">
        <v>90</v>
      </c>
      <c r="D224" s="106">
        <v>1000</v>
      </c>
      <c r="E224" s="110"/>
      <c r="F224" s="110"/>
      <c r="G224" s="110"/>
      <c r="H224" s="105"/>
      <c r="I224" s="110">
        <f t="shared" si="226"/>
        <v>1000</v>
      </c>
      <c r="J224" s="98">
        <v>0</v>
      </c>
      <c r="K224" s="110">
        <v>1000</v>
      </c>
      <c r="L224" s="110"/>
      <c r="M224" s="110"/>
      <c r="N224" s="110"/>
      <c r="O224" s="110"/>
      <c r="P224" s="106"/>
      <c r="Q224" s="110">
        <f t="shared" si="216"/>
        <v>1000</v>
      </c>
      <c r="R224" s="112">
        <v>0</v>
      </c>
      <c r="S224" s="110">
        <v>1000</v>
      </c>
      <c r="T224" s="110"/>
      <c r="U224" s="110"/>
      <c r="V224" s="110"/>
      <c r="W224" s="110"/>
      <c r="X224" s="110"/>
      <c r="Y224" s="110"/>
      <c r="Z224" s="110">
        <f t="shared" si="218"/>
        <v>1000</v>
      </c>
      <c r="AA224" s="120">
        <v>0</v>
      </c>
      <c r="AB224" s="110">
        <v>1000</v>
      </c>
      <c r="AC224" s="110"/>
      <c r="AD224" s="110"/>
      <c r="AE224" s="110">
        <v>500</v>
      </c>
      <c r="AF224" s="110"/>
      <c r="AG224" s="110"/>
      <c r="AH224" s="105">
        <f t="shared" si="220"/>
        <v>1500</v>
      </c>
      <c r="AI224" s="118">
        <v>100</v>
      </c>
      <c r="AJ224" s="105">
        <v>1000</v>
      </c>
      <c r="AK224" s="111"/>
      <c r="AL224" s="105"/>
      <c r="AM224" s="105"/>
      <c r="AN224" s="105"/>
      <c r="AO224" s="110">
        <f t="shared" si="222"/>
        <v>1000</v>
      </c>
      <c r="AP224" s="118">
        <v>400</v>
      </c>
      <c r="AQ224" s="107">
        <v>1000</v>
      </c>
      <c r="AR224" s="114"/>
      <c r="AS224" s="114"/>
      <c r="AT224" s="105"/>
      <c r="AU224" s="105"/>
      <c r="AV224" s="105">
        <f t="shared" si="224"/>
        <v>1000</v>
      </c>
      <c r="AW224" s="105">
        <f t="shared" si="225"/>
        <v>200</v>
      </c>
      <c r="AX224" s="109">
        <v>1000</v>
      </c>
      <c r="AY224" s="115"/>
      <c r="AZ224" s="115"/>
      <c r="BA224" s="115"/>
      <c r="BB224" s="117"/>
      <c r="BC224" s="105">
        <f t="shared" si="192"/>
        <v>1000</v>
      </c>
      <c r="BD224" s="109">
        <f t="shared" si="193"/>
        <v>200</v>
      </c>
      <c r="BE224" s="105">
        <v>1000</v>
      </c>
      <c r="BF224" s="105"/>
      <c r="BG224" s="105"/>
      <c r="BH224" s="105"/>
      <c r="BI224" s="106">
        <v>500</v>
      </c>
      <c r="BJ224" s="117"/>
      <c r="BK224" s="105">
        <f t="shared" si="213"/>
        <v>1500</v>
      </c>
      <c r="BL224" s="105">
        <f t="shared" si="214"/>
        <v>300</v>
      </c>
      <c r="BM224" s="105">
        <v>1000</v>
      </c>
      <c r="BN224" s="105"/>
      <c r="BO224" s="105"/>
      <c r="BP224" s="105"/>
      <c r="BQ224" s="105"/>
      <c r="BR224" s="105">
        <f t="shared" si="194"/>
        <v>1000</v>
      </c>
      <c r="BS224" s="105">
        <f t="shared" si="195"/>
        <v>200</v>
      </c>
      <c r="BT224" s="105">
        <v>1000</v>
      </c>
      <c r="BU224" s="105"/>
      <c r="BV224" s="105"/>
      <c r="BW224" s="105"/>
      <c r="BX224" s="111"/>
      <c r="BY224" s="105">
        <f t="shared" si="196"/>
        <v>1000</v>
      </c>
      <c r="BZ224" s="105">
        <f t="shared" si="197"/>
        <v>200</v>
      </c>
      <c r="CA224" s="106">
        <v>1000</v>
      </c>
      <c r="CB224" s="106"/>
      <c r="CC224" s="105"/>
      <c r="CD224" s="110"/>
      <c r="CE224" s="117"/>
      <c r="CF224" s="105">
        <f t="shared" si="198"/>
        <v>1000</v>
      </c>
      <c r="CG224" s="105">
        <f t="shared" si="199"/>
        <v>200</v>
      </c>
      <c r="CH224" s="106">
        <v>1000</v>
      </c>
      <c r="CI224" s="105"/>
      <c r="CJ224" s="105"/>
      <c r="CK224" s="106">
        <v>1000</v>
      </c>
      <c r="CL224" s="105"/>
      <c r="CM224" s="117"/>
      <c r="CN224" s="105">
        <f t="shared" si="200"/>
        <v>2000</v>
      </c>
      <c r="CO224" s="105">
        <f t="shared" si="201"/>
        <v>400</v>
      </c>
      <c r="CP224" s="105">
        <f t="shared" si="202"/>
        <v>12000</v>
      </c>
      <c r="CQ224" s="105">
        <f t="shared" si="203"/>
        <v>0</v>
      </c>
      <c r="CR224" s="105">
        <f t="shared" si="204"/>
        <v>2000</v>
      </c>
      <c r="CS224" s="105">
        <f t="shared" si="205"/>
        <v>0</v>
      </c>
      <c r="CT224" s="105">
        <f t="shared" si="206"/>
        <v>14000</v>
      </c>
      <c r="CU224" s="125">
        <f t="shared" si="215"/>
        <v>1166.6666666666667</v>
      </c>
      <c r="CV224" s="118">
        <f t="shared" si="207"/>
        <v>2200</v>
      </c>
      <c r="CW224" s="105">
        <f t="shared" si="208"/>
        <v>11800</v>
      </c>
      <c r="CY224" s="87"/>
    </row>
    <row r="225" spans="1:103" s="88" customFormat="1" ht="18.95" customHeight="1" x14ac:dyDescent="0.25">
      <c r="A225" s="111">
        <v>19</v>
      </c>
      <c r="B225" s="384" t="s">
        <v>215</v>
      </c>
      <c r="C225" s="117" t="s">
        <v>90</v>
      </c>
      <c r="D225" s="106">
        <v>1000</v>
      </c>
      <c r="E225" s="110"/>
      <c r="F225" s="110"/>
      <c r="G225" s="110"/>
      <c r="H225" s="105"/>
      <c r="I225" s="110">
        <f t="shared" si="226"/>
        <v>1000</v>
      </c>
      <c r="J225" s="106">
        <f t="shared" ref="J225:J246" si="227">I225*20%</f>
        <v>200</v>
      </c>
      <c r="K225" s="110">
        <v>1000</v>
      </c>
      <c r="L225" s="110"/>
      <c r="M225" s="110"/>
      <c r="N225" s="110"/>
      <c r="O225" s="110"/>
      <c r="P225" s="106"/>
      <c r="Q225" s="110">
        <f t="shared" si="216"/>
        <v>1000</v>
      </c>
      <c r="R225" s="110">
        <f t="shared" ref="R225:R256" si="228">Q225*20%</f>
        <v>200</v>
      </c>
      <c r="S225" s="110">
        <v>1000</v>
      </c>
      <c r="T225" s="110"/>
      <c r="U225" s="110"/>
      <c r="V225" s="110"/>
      <c r="W225" s="110"/>
      <c r="X225" s="110"/>
      <c r="Y225" s="110"/>
      <c r="Z225" s="110">
        <f t="shared" si="218"/>
        <v>1000</v>
      </c>
      <c r="AA225" s="105">
        <f t="shared" ref="AA225:AA256" si="229">Z225*20%</f>
        <v>200</v>
      </c>
      <c r="AB225" s="110">
        <v>1000</v>
      </c>
      <c r="AC225" s="110"/>
      <c r="AD225" s="110"/>
      <c r="AE225" s="110">
        <v>500</v>
      </c>
      <c r="AF225" s="110"/>
      <c r="AG225" s="110"/>
      <c r="AH225" s="105">
        <f t="shared" si="220"/>
        <v>1500</v>
      </c>
      <c r="AI225" s="105">
        <f t="shared" ref="AI225:AI256" si="230">AH225*20%</f>
        <v>300</v>
      </c>
      <c r="AJ225" s="105">
        <v>1000</v>
      </c>
      <c r="AK225" s="111"/>
      <c r="AL225" s="105"/>
      <c r="AM225" s="105"/>
      <c r="AN225" s="105"/>
      <c r="AO225" s="110">
        <f t="shared" si="222"/>
        <v>1000</v>
      </c>
      <c r="AP225" s="105">
        <f t="shared" ref="AP225:AP256" si="231">AO225*20%</f>
        <v>200</v>
      </c>
      <c r="AQ225" s="107">
        <v>1000</v>
      </c>
      <c r="AR225" s="114"/>
      <c r="AS225" s="114"/>
      <c r="AT225" s="105"/>
      <c r="AU225" s="105"/>
      <c r="AV225" s="105">
        <f t="shared" si="224"/>
        <v>1000</v>
      </c>
      <c r="AW225" s="105">
        <f t="shared" si="225"/>
        <v>200</v>
      </c>
      <c r="AX225" s="109">
        <v>1000</v>
      </c>
      <c r="AY225" s="115"/>
      <c r="AZ225" s="115"/>
      <c r="BA225" s="115"/>
      <c r="BB225" s="117"/>
      <c r="BC225" s="105">
        <f t="shared" si="192"/>
        <v>1000</v>
      </c>
      <c r="BD225" s="109">
        <f t="shared" si="193"/>
        <v>200</v>
      </c>
      <c r="BE225" s="105">
        <v>1000</v>
      </c>
      <c r="BF225" s="105"/>
      <c r="BG225" s="105"/>
      <c r="BH225" s="105"/>
      <c r="BI225" s="106">
        <v>500</v>
      </c>
      <c r="BJ225" s="117"/>
      <c r="BK225" s="105">
        <f t="shared" si="213"/>
        <v>1500</v>
      </c>
      <c r="BL225" s="105">
        <f t="shared" si="214"/>
        <v>300</v>
      </c>
      <c r="BM225" s="105">
        <v>1000</v>
      </c>
      <c r="BN225" s="105"/>
      <c r="BO225" s="105"/>
      <c r="BP225" s="105"/>
      <c r="BQ225" s="105"/>
      <c r="BR225" s="105">
        <f t="shared" si="194"/>
        <v>1000</v>
      </c>
      <c r="BS225" s="105">
        <f t="shared" si="195"/>
        <v>200</v>
      </c>
      <c r="BT225" s="105">
        <v>1000</v>
      </c>
      <c r="BU225" s="105"/>
      <c r="BV225" s="105"/>
      <c r="BW225" s="105"/>
      <c r="BX225" s="111"/>
      <c r="BY225" s="105">
        <f t="shared" si="196"/>
        <v>1000</v>
      </c>
      <c r="BZ225" s="105">
        <f t="shared" si="197"/>
        <v>200</v>
      </c>
      <c r="CA225" s="106">
        <v>1000</v>
      </c>
      <c r="CB225" s="106"/>
      <c r="CC225" s="105"/>
      <c r="CD225" s="110"/>
      <c r="CE225" s="117"/>
      <c r="CF225" s="105">
        <f t="shared" si="198"/>
        <v>1000</v>
      </c>
      <c r="CG225" s="105">
        <f t="shared" si="199"/>
        <v>200</v>
      </c>
      <c r="CH225" s="106">
        <v>1000</v>
      </c>
      <c r="CI225" s="105"/>
      <c r="CJ225" s="105"/>
      <c r="CK225" s="106">
        <v>1000</v>
      </c>
      <c r="CL225" s="105"/>
      <c r="CM225" s="117"/>
      <c r="CN225" s="105">
        <f t="shared" si="200"/>
        <v>2000</v>
      </c>
      <c r="CO225" s="105">
        <f t="shared" si="201"/>
        <v>400</v>
      </c>
      <c r="CP225" s="105">
        <f t="shared" si="202"/>
        <v>12000</v>
      </c>
      <c r="CQ225" s="105">
        <f t="shared" si="203"/>
        <v>0</v>
      </c>
      <c r="CR225" s="105">
        <f t="shared" si="204"/>
        <v>2000</v>
      </c>
      <c r="CS225" s="105">
        <f t="shared" si="205"/>
        <v>0</v>
      </c>
      <c r="CT225" s="105">
        <f t="shared" si="206"/>
        <v>14000</v>
      </c>
      <c r="CU225" s="125">
        <f t="shared" si="215"/>
        <v>1166.6666666666667</v>
      </c>
      <c r="CV225" s="106">
        <f t="shared" si="207"/>
        <v>2800</v>
      </c>
      <c r="CW225" s="105">
        <f t="shared" si="208"/>
        <v>11200</v>
      </c>
      <c r="CY225" s="87"/>
    </row>
    <row r="226" spans="1:103" s="88" customFormat="1" ht="18.95" customHeight="1" x14ac:dyDescent="0.25">
      <c r="A226" s="111">
        <v>20</v>
      </c>
      <c r="B226" s="384" t="s">
        <v>214</v>
      </c>
      <c r="C226" s="117" t="s">
        <v>90</v>
      </c>
      <c r="D226" s="106">
        <v>1000</v>
      </c>
      <c r="E226" s="110"/>
      <c r="F226" s="110"/>
      <c r="G226" s="110"/>
      <c r="H226" s="105"/>
      <c r="I226" s="110">
        <f t="shared" si="226"/>
        <v>1000</v>
      </c>
      <c r="J226" s="106">
        <f t="shared" si="227"/>
        <v>200</v>
      </c>
      <c r="K226" s="110">
        <v>1000</v>
      </c>
      <c r="L226" s="110"/>
      <c r="M226" s="110"/>
      <c r="N226" s="110"/>
      <c r="O226" s="110"/>
      <c r="P226" s="106"/>
      <c r="Q226" s="110">
        <f t="shared" si="216"/>
        <v>1000</v>
      </c>
      <c r="R226" s="110">
        <f t="shared" si="228"/>
        <v>200</v>
      </c>
      <c r="S226" s="110">
        <v>1000</v>
      </c>
      <c r="T226" s="110"/>
      <c r="U226" s="110"/>
      <c r="V226" s="110"/>
      <c r="W226" s="110"/>
      <c r="X226" s="110">
        <v>500</v>
      </c>
      <c r="Y226" s="110"/>
      <c r="Z226" s="110">
        <f t="shared" si="218"/>
        <v>1500</v>
      </c>
      <c r="AA226" s="105">
        <f t="shared" si="229"/>
        <v>300</v>
      </c>
      <c r="AB226" s="110">
        <v>1000</v>
      </c>
      <c r="AC226" s="110"/>
      <c r="AD226" s="110"/>
      <c r="AE226" s="110">
        <v>500</v>
      </c>
      <c r="AF226" s="110"/>
      <c r="AG226" s="110"/>
      <c r="AH226" s="105">
        <f t="shared" si="220"/>
        <v>1500</v>
      </c>
      <c r="AI226" s="105">
        <f t="shared" si="230"/>
        <v>300</v>
      </c>
      <c r="AJ226" s="105">
        <v>1000</v>
      </c>
      <c r="AK226" s="111"/>
      <c r="AL226" s="105"/>
      <c r="AM226" s="105"/>
      <c r="AN226" s="105"/>
      <c r="AO226" s="110">
        <f t="shared" si="222"/>
        <v>1000</v>
      </c>
      <c r="AP226" s="105">
        <f t="shared" si="231"/>
        <v>200</v>
      </c>
      <c r="AQ226" s="107">
        <v>1000</v>
      </c>
      <c r="AR226" s="114"/>
      <c r="AS226" s="114"/>
      <c r="AT226" s="105"/>
      <c r="AU226" s="105"/>
      <c r="AV226" s="105">
        <f t="shared" si="224"/>
        <v>1000</v>
      </c>
      <c r="AW226" s="105">
        <f t="shared" si="225"/>
        <v>200</v>
      </c>
      <c r="AX226" s="109">
        <v>1000</v>
      </c>
      <c r="AY226" s="115"/>
      <c r="AZ226" s="115"/>
      <c r="BA226" s="115"/>
      <c r="BB226" s="117"/>
      <c r="BC226" s="105">
        <f t="shared" si="192"/>
        <v>1000</v>
      </c>
      <c r="BD226" s="109">
        <f t="shared" si="193"/>
        <v>200</v>
      </c>
      <c r="BE226" s="105">
        <v>1000</v>
      </c>
      <c r="BF226" s="105"/>
      <c r="BG226" s="105"/>
      <c r="BH226" s="105">
        <v>500</v>
      </c>
      <c r="BI226" s="106">
        <v>500</v>
      </c>
      <c r="BJ226" s="117"/>
      <c r="BK226" s="105">
        <f t="shared" si="213"/>
        <v>2000</v>
      </c>
      <c r="BL226" s="105">
        <f t="shared" si="214"/>
        <v>400</v>
      </c>
      <c r="BM226" s="105">
        <v>1000</v>
      </c>
      <c r="BN226" s="105"/>
      <c r="BO226" s="105"/>
      <c r="BP226" s="105"/>
      <c r="BQ226" s="105"/>
      <c r="BR226" s="105">
        <f t="shared" si="194"/>
        <v>1000</v>
      </c>
      <c r="BS226" s="105">
        <f t="shared" si="195"/>
        <v>200</v>
      </c>
      <c r="BT226" s="105">
        <v>1000</v>
      </c>
      <c r="BU226" s="105"/>
      <c r="BV226" s="105"/>
      <c r="BW226" s="105"/>
      <c r="BX226" s="111"/>
      <c r="BY226" s="105">
        <f t="shared" si="196"/>
        <v>1000</v>
      </c>
      <c r="BZ226" s="105">
        <f t="shared" si="197"/>
        <v>200</v>
      </c>
      <c r="CA226" s="106">
        <v>1000</v>
      </c>
      <c r="CB226" s="106"/>
      <c r="CC226" s="105"/>
      <c r="CD226" s="110"/>
      <c r="CE226" s="117"/>
      <c r="CF226" s="105">
        <f t="shared" si="198"/>
        <v>1000</v>
      </c>
      <c r="CG226" s="105">
        <f t="shared" si="199"/>
        <v>200</v>
      </c>
      <c r="CH226" s="106">
        <v>1000</v>
      </c>
      <c r="CI226" s="105"/>
      <c r="CJ226" s="105"/>
      <c r="CK226" s="106">
        <v>1000</v>
      </c>
      <c r="CL226" s="105">
        <v>300</v>
      </c>
      <c r="CM226" s="117"/>
      <c r="CN226" s="105">
        <f t="shared" si="200"/>
        <v>2300</v>
      </c>
      <c r="CO226" s="105">
        <f t="shared" si="201"/>
        <v>460</v>
      </c>
      <c r="CP226" s="105">
        <f t="shared" si="202"/>
        <v>12000</v>
      </c>
      <c r="CQ226" s="105">
        <f t="shared" si="203"/>
        <v>0</v>
      </c>
      <c r="CR226" s="105">
        <f t="shared" si="204"/>
        <v>3300</v>
      </c>
      <c r="CS226" s="105">
        <f t="shared" si="205"/>
        <v>0</v>
      </c>
      <c r="CT226" s="105">
        <f t="shared" si="206"/>
        <v>15300</v>
      </c>
      <c r="CU226" s="125">
        <f t="shared" si="215"/>
        <v>1275</v>
      </c>
      <c r="CV226" s="106">
        <f t="shared" si="207"/>
        <v>3060</v>
      </c>
      <c r="CW226" s="105">
        <f t="shared" si="208"/>
        <v>12240</v>
      </c>
      <c r="CY226" s="87"/>
    </row>
    <row r="227" spans="1:103" s="88" customFormat="1" ht="18.95" customHeight="1" x14ac:dyDescent="0.25">
      <c r="A227" s="111">
        <v>21</v>
      </c>
      <c r="B227" s="104" t="s">
        <v>213</v>
      </c>
      <c r="C227" s="117" t="s">
        <v>90</v>
      </c>
      <c r="D227" s="106">
        <v>1000</v>
      </c>
      <c r="E227" s="110"/>
      <c r="F227" s="110"/>
      <c r="G227" s="110"/>
      <c r="H227" s="105"/>
      <c r="I227" s="110">
        <f t="shared" si="226"/>
        <v>1000</v>
      </c>
      <c r="J227" s="106">
        <f t="shared" si="227"/>
        <v>200</v>
      </c>
      <c r="K227" s="110">
        <v>1000</v>
      </c>
      <c r="L227" s="110"/>
      <c r="M227" s="110"/>
      <c r="N227" s="110"/>
      <c r="O227" s="110"/>
      <c r="P227" s="106"/>
      <c r="Q227" s="110">
        <f t="shared" si="216"/>
        <v>1000</v>
      </c>
      <c r="R227" s="110">
        <f t="shared" si="228"/>
        <v>200</v>
      </c>
      <c r="S227" s="110">
        <v>1000</v>
      </c>
      <c r="T227" s="110"/>
      <c r="U227" s="110"/>
      <c r="V227" s="110"/>
      <c r="W227" s="110"/>
      <c r="X227" s="110"/>
      <c r="Y227" s="110"/>
      <c r="Z227" s="110">
        <f t="shared" si="218"/>
        <v>1000</v>
      </c>
      <c r="AA227" s="105">
        <f t="shared" si="229"/>
        <v>200</v>
      </c>
      <c r="AB227" s="110">
        <v>1000</v>
      </c>
      <c r="AC227" s="110"/>
      <c r="AD227" s="110"/>
      <c r="AE227" s="110">
        <v>500</v>
      </c>
      <c r="AF227" s="110"/>
      <c r="AG227" s="110"/>
      <c r="AH227" s="105">
        <f t="shared" si="220"/>
        <v>1500</v>
      </c>
      <c r="AI227" s="105">
        <f t="shared" si="230"/>
        <v>300</v>
      </c>
      <c r="AJ227" s="105">
        <v>1000</v>
      </c>
      <c r="AK227" s="111"/>
      <c r="AL227" s="105"/>
      <c r="AM227" s="105"/>
      <c r="AN227" s="105"/>
      <c r="AO227" s="110">
        <f t="shared" si="222"/>
        <v>1000</v>
      </c>
      <c r="AP227" s="105">
        <f t="shared" si="231"/>
        <v>200</v>
      </c>
      <c r="AQ227" s="107">
        <v>1000</v>
      </c>
      <c r="AR227" s="114"/>
      <c r="AS227" s="114"/>
      <c r="AT227" s="105"/>
      <c r="AU227" s="105"/>
      <c r="AV227" s="105">
        <f t="shared" si="224"/>
        <v>1000</v>
      </c>
      <c r="AW227" s="105">
        <f t="shared" si="225"/>
        <v>200</v>
      </c>
      <c r="AX227" s="109">
        <v>1000</v>
      </c>
      <c r="AY227" s="115"/>
      <c r="AZ227" s="115"/>
      <c r="BA227" s="115"/>
      <c r="BB227" s="117"/>
      <c r="BC227" s="105">
        <f t="shared" si="192"/>
        <v>1000</v>
      </c>
      <c r="BD227" s="109">
        <f t="shared" si="193"/>
        <v>200</v>
      </c>
      <c r="BE227" s="105">
        <v>1000</v>
      </c>
      <c r="BF227" s="105"/>
      <c r="BG227" s="105"/>
      <c r="BH227" s="105"/>
      <c r="BI227" s="106">
        <v>500</v>
      </c>
      <c r="BJ227" s="117"/>
      <c r="BK227" s="105">
        <f t="shared" si="213"/>
        <v>1500</v>
      </c>
      <c r="BL227" s="105">
        <f t="shared" si="214"/>
        <v>300</v>
      </c>
      <c r="BM227" s="105">
        <v>1000</v>
      </c>
      <c r="BN227" s="105"/>
      <c r="BO227" s="105"/>
      <c r="BP227" s="105"/>
      <c r="BQ227" s="105"/>
      <c r="BR227" s="105">
        <f t="shared" si="194"/>
        <v>1000</v>
      </c>
      <c r="BS227" s="105">
        <f t="shared" si="195"/>
        <v>200</v>
      </c>
      <c r="BT227" s="105">
        <v>1000</v>
      </c>
      <c r="BU227" s="105"/>
      <c r="BV227" s="105"/>
      <c r="BW227" s="105"/>
      <c r="BX227" s="111"/>
      <c r="BY227" s="105">
        <f t="shared" si="196"/>
        <v>1000</v>
      </c>
      <c r="BZ227" s="105">
        <f t="shared" si="197"/>
        <v>200</v>
      </c>
      <c r="CA227" s="106">
        <v>1000</v>
      </c>
      <c r="CB227" s="106"/>
      <c r="CC227" s="105"/>
      <c r="CD227" s="110"/>
      <c r="CE227" s="117"/>
      <c r="CF227" s="105">
        <f t="shared" si="198"/>
        <v>1000</v>
      </c>
      <c r="CG227" s="105">
        <f t="shared" si="199"/>
        <v>200</v>
      </c>
      <c r="CH227" s="106">
        <v>1000</v>
      </c>
      <c r="CI227" s="105"/>
      <c r="CJ227" s="105"/>
      <c r="CK227" s="106">
        <v>1000</v>
      </c>
      <c r="CL227" s="105"/>
      <c r="CM227" s="117"/>
      <c r="CN227" s="105">
        <f t="shared" si="200"/>
        <v>2000</v>
      </c>
      <c r="CO227" s="105">
        <f t="shared" si="201"/>
        <v>400</v>
      </c>
      <c r="CP227" s="105">
        <f t="shared" si="202"/>
        <v>12000</v>
      </c>
      <c r="CQ227" s="105">
        <f t="shared" si="203"/>
        <v>0</v>
      </c>
      <c r="CR227" s="105">
        <f t="shared" si="204"/>
        <v>2000</v>
      </c>
      <c r="CS227" s="105">
        <f t="shared" si="205"/>
        <v>0</v>
      </c>
      <c r="CT227" s="105">
        <f t="shared" si="206"/>
        <v>14000</v>
      </c>
      <c r="CU227" s="125">
        <f t="shared" si="215"/>
        <v>1166.6666666666667</v>
      </c>
      <c r="CV227" s="106">
        <f t="shared" si="207"/>
        <v>2800</v>
      </c>
      <c r="CW227" s="105">
        <f t="shared" si="208"/>
        <v>11200</v>
      </c>
      <c r="CY227" s="87"/>
    </row>
    <row r="228" spans="1:103" s="88" customFormat="1" ht="18.95" customHeight="1" x14ac:dyDescent="0.25">
      <c r="A228" s="111">
        <v>22</v>
      </c>
      <c r="B228" s="384" t="s">
        <v>212</v>
      </c>
      <c r="C228" s="117" t="s">
        <v>90</v>
      </c>
      <c r="D228" s="106">
        <v>1000</v>
      </c>
      <c r="E228" s="110"/>
      <c r="F228" s="110"/>
      <c r="G228" s="110"/>
      <c r="H228" s="105"/>
      <c r="I228" s="110">
        <f t="shared" si="226"/>
        <v>1000</v>
      </c>
      <c r="J228" s="106">
        <f t="shared" si="227"/>
        <v>200</v>
      </c>
      <c r="K228" s="110">
        <v>1000</v>
      </c>
      <c r="L228" s="110"/>
      <c r="M228" s="110"/>
      <c r="N228" s="110"/>
      <c r="O228" s="110"/>
      <c r="P228" s="106"/>
      <c r="Q228" s="110">
        <f t="shared" si="216"/>
        <v>1000</v>
      </c>
      <c r="R228" s="110">
        <f t="shared" si="228"/>
        <v>200</v>
      </c>
      <c r="S228" s="110">
        <v>1000</v>
      </c>
      <c r="T228" s="110"/>
      <c r="U228" s="110"/>
      <c r="V228" s="110"/>
      <c r="W228" s="110"/>
      <c r="X228" s="110"/>
      <c r="Y228" s="110"/>
      <c r="Z228" s="110">
        <f t="shared" si="218"/>
        <v>1000</v>
      </c>
      <c r="AA228" s="105">
        <f t="shared" si="229"/>
        <v>200</v>
      </c>
      <c r="AB228" s="110">
        <v>1000</v>
      </c>
      <c r="AC228" s="110"/>
      <c r="AD228" s="110"/>
      <c r="AE228" s="110">
        <v>500</v>
      </c>
      <c r="AF228" s="110"/>
      <c r="AG228" s="110"/>
      <c r="AH228" s="105">
        <f t="shared" si="220"/>
        <v>1500</v>
      </c>
      <c r="AI228" s="105">
        <f t="shared" si="230"/>
        <v>300</v>
      </c>
      <c r="AJ228" s="105">
        <v>1000</v>
      </c>
      <c r="AK228" s="111"/>
      <c r="AL228" s="105"/>
      <c r="AM228" s="105"/>
      <c r="AN228" s="105"/>
      <c r="AO228" s="110">
        <f t="shared" si="222"/>
        <v>1000</v>
      </c>
      <c r="AP228" s="105">
        <f t="shared" si="231"/>
        <v>200</v>
      </c>
      <c r="AQ228" s="107">
        <v>1000</v>
      </c>
      <c r="AR228" s="114"/>
      <c r="AS228" s="114"/>
      <c r="AT228" s="105"/>
      <c r="AU228" s="105"/>
      <c r="AV228" s="105">
        <f t="shared" si="224"/>
        <v>1000</v>
      </c>
      <c r="AW228" s="105">
        <f t="shared" si="225"/>
        <v>200</v>
      </c>
      <c r="AX228" s="109">
        <v>1000</v>
      </c>
      <c r="AY228" s="115"/>
      <c r="AZ228" s="115"/>
      <c r="BA228" s="115"/>
      <c r="BB228" s="117"/>
      <c r="BC228" s="105">
        <f t="shared" si="192"/>
        <v>1000</v>
      </c>
      <c r="BD228" s="109">
        <f t="shared" si="193"/>
        <v>200</v>
      </c>
      <c r="BE228" s="105">
        <v>1000</v>
      </c>
      <c r="BF228" s="105"/>
      <c r="BG228" s="105"/>
      <c r="BH228" s="105"/>
      <c r="BI228" s="106">
        <v>500</v>
      </c>
      <c r="BJ228" s="117"/>
      <c r="BK228" s="105">
        <f t="shared" si="213"/>
        <v>1500</v>
      </c>
      <c r="BL228" s="105">
        <f t="shared" si="214"/>
        <v>300</v>
      </c>
      <c r="BM228" s="105">
        <v>1000</v>
      </c>
      <c r="BN228" s="105"/>
      <c r="BO228" s="105"/>
      <c r="BP228" s="105"/>
      <c r="BQ228" s="105"/>
      <c r="BR228" s="105">
        <f t="shared" si="194"/>
        <v>1000</v>
      </c>
      <c r="BS228" s="105">
        <f t="shared" si="195"/>
        <v>200</v>
      </c>
      <c r="BT228" s="105">
        <v>1000</v>
      </c>
      <c r="BU228" s="105"/>
      <c r="BV228" s="105"/>
      <c r="BW228" s="105"/>
      <c r="BX228" s="111"/>
      <c r="BY228" s="105">
        <f t="shared" si="196"/>
        <v>1000</v>
      </c>
      <c r="BZ228" s="105">
        <f t="shared" si="197"/>
        <v>200</v>
      </c>
      <c r="CA228" s="106">
        <v>1000</v>
      </c>
      <c r="CB228" s="106"/>
      <c r="CC228" s="105"/>
      <c r="CD228" s="110"/>
      <c r="CE228" s="117"/>
      <c r="CF228" s="105">
        <f t="shared" si="198"/>
        <v>1000</v>
      </c>
      <c r="CG228" s="105">
        <f t="shared" si="199"/>
        <v>200</v>
      </c>
      <c r="CH228" s="106">
        <v>1000</v>
      </c>
      <c r="CI228" s="105"/>
      <c r="CJ228" s="105"/>
      <c r="CK228" s="106">
        <v>1000</v>
      </c>
      <c r="CL228" s="105"/>
      <c r="CM228" s="117"/>
      <c r="CN228" s="105">
        <f t="shared" si="200"/>
        <v>2000</v>
      </c>
      <c r="CO228" s="105">
        <f t="shared" si="201"/>
        <v>400</v>
      </c>
      <c r="CP228" s="105">
        <f t="shared" si="202"/>
        <v>12000</v>
      </c>
      <c r="CQ228" s="105">
        <f t="shared" si="203"/>
        <v>0</v>
      </c>
      <c r="CR228" s="105">
        <f t="shared" si="204"/>
        <v>2000</v>
      </c>
      <c r="CS228" s="105">
        <f t="shared" si="205"/>
        <v>0</v>
      </c>
      <c r="CT228" s="105">
        <f t="shared" si="206"/>
        <v>14000</v>
      </c>
      <c r="CU228" s="125">
        <f t="shared" si="215"/>
        <v>1166.6666666666667</v>
      </c>
      <c r="CV228" s="106">
        <f t="shared" si="207"/>
        <v>2800</v>
      </c>
      <c r="CW228" s="105">
        <f t="shared" si="208"/>
        <v>11200</v>
      </c>
      <c r="CY228" s="87"/>
    </row>
    <row r="229" spans="1:103" s="88" customFormat="1" ht="18.95" customHeight="1" x14ac:dyDescent="0.25">
      <c r="A229" s="111">
        <v>23</v>
      </c>
      <c r="B229" s="384" t="s">
        <v>211</v>
      </c>
      <c r="C229" s="117" t="s">
        <v>90</v>
      </c>
      <c r="D229" s="106">
        <v>800</v>
      </c>
      <c r="E229" s="110"/>
      <c r="F229" s="110"/>
      <c r="G229" s="110"/>
      <c r="H229" s="105"/>
      <c r="I229" s="110">
        <f t="shared" si="226"/>
        <v>800</v>
      </c>
      <c r="J229" s="106">
        <f t="shared" si="227"/>
        <v>160</v>
      </c>
      <c r="K229" s="110">
        <v>800</v>
      </c>
      <c r="L229" s="110"/>
      <c r="M229" s="110"/>
      <c r="N229" s="110"/>
      <c r="O229" s="110"/>
      <c r="P229" s="106"/>
      <c r="Q229" s="110">
        <f t="shared" si="216"/>
        <v>800</v>
      </c>
      <c r="R229" s="110">
        <f t="shared" si="228"/>
        <v>160</v>
      </c>
      <c r="S229" s="110">
        <v>800</v>
      </c>
      <c r="T229" s="110"/>
      <c r="U229" s="110"/>
      <c r="V229" s="110">
        <v>125</v>
      </c>
      <c r="W229" s="110"/>
      <c r="X229" s="110"/>
      <c r="Y229" s="110"/>
      <c r="Z229" s="110">
        <f t="shared" si="218"/>
        <v>925</v>
      </c>
      <c r="AA229" s="105">
        <f t="shared" si="229"/>
        <v>185</v>
      </c>
      <c r="AB229" s="110">
        <v>800</v>
      </c>
      <c r="AC229" s="110"/>
      <c r="AD229" s="110"/>
      <c r="AE229" s="110">
        <v>500</v>
      </c>
      <c r="AF229" s="110"/>
      <c r="AG229" s="110"/>
      <c r="AH229" s="105">
        <f t="shared" si="220"/>
        <v>1300</v>
      </c>
      <c r="AI229" s="105">
        <f t="shared" si="230"/>
        <v>260</v>
      </c>
      <c r="AJ229" s="105">
        <v>800</v>
      </c>
      <c r="AK229" s="111"/>
      <c r="AL229" s="105"/>
      <c r="AM229" s="105"/>
      <c r="AN229" s="105"/>
      <c r="AO229" s="110">
        <f t="shared" si="222"/>
        <v>800</v>
      </c>
      <c r="AP229" s="105">
        <f t="shared" si="231"/>
        <v>160</v>
      </c>
      <c r="AQ229" s="107">
        <v>800</v>
      </c>
      <c r="AR229" s="114"/>
      <c r="AS229" s="114"/>
      <c r="AT229" s="105"/>
      <c r="AU229" s="105"/>
      <c r="AV229" s="105">
        <f t="shared" si="224"/>
        <v>800</v>
      </c>
      <c r="AW229" s="105">
        <f t="shared" si="225"/>
        <v>160</v>
      </c>
      <c r="AX229" s="109">
        <v>800</v>
      </c>
      <c r="AY229" s="115"/>
      <c r="AZ229" s="115"/>
      <c r="BA229" s="115"/>
      <c r="BB229" s="117"/>
      <c r="BC229" s="105">
        <f t="shared" si="192"/>
        <v>800</v>
      </c>
      <c r="BD229" s="109">
        <f t="shared" si="193"/>
        <v>160</v>
      </c>
      <c r="BE229" s="105">
        <v>800</v>
      </c>
      <c r="BF229" s="105"/>
      <c r="BG229" s="105"/>
      <c r="BH229" s="105"/>
      <c r="BI229" s="106">
        <v>500</v>
      </c>
      <c r="BJ229" s="117"/>
      <c r="BK229" s="105">
        <f t="shared" si="213"/>
        <v>1300</v>
      </c>
      <c r="BL229" s="105">
        <f t="shared" si="214"/>
        <v>260</v>
      </c>
      <c r="BM229" s="105">
        <v>800</v>
      </c>
      <c r="BN229" s="105"/>
      <c r="BO229" s="105"/>
      <c r="BP229" s="105"/>
      <c r="BQ229" s="105"/>
      <c r="BR229" s="105">
        <f t="shared" si="194"/>
        <v>800</v>
      </c>
      <c r="BS229" s="105">
        <f t="shared" si="195"/>
        <v>160</v>
      </c>
      <c r="BT229" s="105">
        <v>800</v>
      </c>
      <c r="BU229" s="105"/>
      <c r="BV229" s="105"/>
      <c r="BW229" s="105"/>
      <c r="BX229" s="111"/>
      <c r="BY229" s="105">
        <f t="shared" si="196"/>
        <v>800</v>
      </c>
      <c r="BZ229" s="105">
        <f t="shared" si="197"/>
        <v>160</v>
      </c>
      <c r="CA229" s="106">
        <v>800</v>
      </c>
      <c r="CB229" s="106"/>
      <c r="CC229" s="105"/>
      <c r="CD229" s="110"/>
      <c r="CE229" s="117"/>
      <c r="CF229" s="105">
        <f t="shared" si="198"/>
        <v>800</v>
      </c>
      <c r="CG229" s="105">
        <f t="shared" si="199"/>
        <v>160</v>
      </c>
      <c r="CH229" s="106">
        <v>800</v>
      </c>
      <c r="CI229" s="105"/>
      <c r="CJ229" s="105"/>
      <c r="CK229" s="106">
        <v>800</v>
      </c>
      <c r="CL229" s="105"/>
      <c r="CM229" s="117"/>
      <c r="CN229" s="105">
        <f t="shared" si="200"/>
        <v>1600</v>
      </c>
      <c r="CO229" s="105">
        <f t="shared" si="201"/>
        <v>320</v>
      </c>
      <c r="CP229" s="105">
        <f t="shared" si="202"/>
        <v>9600</v>
      </c>
      <c r="CQ229" s="105">
        <f t="shared" si="203"/>
        <v>0</v>
      </c>
      <c r="CR229" s="105">
        <f t="shared" si="204"/>
        <v>1925</v>
      </c>
      <c r="CS229" s="105">
        <f t="shared" si="205"/>
        <v>0</v>
      </c>
      <c r="CT229" s="105">
        <f t="shared" si="206"/>
        <v>11525</v>
      </c>
      <c r="CU229" s="125">
        <f t="shared" si="215"/>
        <v>960.41666666666663</v>
      </c>
      <c r="CV229" s="106">
        <f t="shared" si="207"/>
        <v>2305</v>
      </c>
      <c r="CW229" s="105">
        <f t="shared" si="208"/>
        <v>9220</v>
      </c>
      <c r="CY229" s="87"/>
    </row>
    <row r="230" spans="1:103" s="88" customFormat="1" ht="18.95" customHeight="1" x14ac:dyDescent="0.25">
      <c r="A230" s="111">
        <v>24</v>
      </c>
      <c r="B230" s="104" t="s">
        <v>210</v>
      </c>
      <c r="C230" s="117" t="s">
        <v>90</v>
      </c>
      <c r="D230" s="106">
        <v>1000</v>
      </c>
      <c r="E230" s="110"/>
      <c r="F230" s="110"/>
      <c r="G230" s="110"/>
      <c r="H230" s="105"/>
      <c r="I230" s="110">
        <f t="shared" si="226"/>
        <v>1000</v>
      </c>
      <c r="J230" s="106">
        <f t="shared" si="227"/>
        <v>200</v>
      </c>
      <c r="K230" s="110">
        <v>1000</v>
      </c>
      <c r="L230" s="110"/>
      <c r="M230" s="110"/>
      <c r="N230" s="110"/>
      <c r="O230" s="110"/>
      <c r="P230" s="106"/>
      <c r="Q230" s="110">
        <f t="shared" si="216"/>
        <v>1000</v>
      </c>
      <c r="R230" s="110">
        <f t="shared" si="228"/>
        <v>200</v>
      </c>
      <c r="S230" s="110">
        <v>1000</v>
      </c>
      <c r="T230" s="110"/>
      <c r="U230" s="110"/>
      <c r="V230" s="110"/>
      <c r="W230" s="110"/>
      <c r="X230" s="110"/>
      <c r="Y230" s="110"/>
      <c r="Z230" s="110">
        <f t="shared" si="218"/>
        <v>1000</v>
      </c>
      <c r="AA230" s="105">
        <f t="shared" si="229"/>
        <v>200</v>
      </c>
      <c r="AB230" s="110">
        <v>1000</v>
      </c>
      <c r="AC230" s="110"/>
      <c r="AD230" s="110"/>
      <c r="AE230" s="110">
        <v>500</v>
      </c>
      <c r="AF230" s="110"/>
      <c r="AG230" s="110"/>
      <c r="AH230" s="105">
        <f t="shared" si="220"/>
        <v>1500</v>
      </c>
      <c r="AI230" s="105">
        <f t="shared" si="230"/>
        <v>300</v>
      </c>
      <c r="AJ230" s="105">
        <v>1000</v>
      </c>
      <c r="AK230" s="111"/>
      <c r="AL230" s="105"/>
      <c r="AM230" s="105"/>
      <c r="AN230" s="105"/>
      <c r="AO230" s="110">
        <f t="shared" si="222"/>
        <v>1000</v>
      </c>
      <c r="AP230" s="105">
        <f t="shared" si="231"/>
        <v>200</v>
      </c>
      <c r="AQ230" s="107">
        <v>1000</v>
      </c>
      <c r="AR230" s="114"/>
      <c r="AS230" s="114"/>
      <c r="AT230" s="105"/>
      <c r="AU230" s="105"/>
      <c r="AV230" s="105">
        <f t="shared" si="224"/>
        <v>1000</v>
      </c>
      <c r="AW230" s="105">
        <f t="shared" si="225"/>
        <v>200</v>
      </c>
      <c r="AX230" s="109">
        <v>1000</v>
      </c>
      <c r="AY230" s="115"/>
      <c r="AZ230" s="115"/>
      <c r="BA230" s="115"/>
      <c r="BB230" s="117"/>
      <c r="BC230" s="105">
        <f t="shared" si="192"/>
        <v>1000</v>
      </c>
      <c r="BD230" s="109">
        <f t="shared" si="193"/>
        <v>200</v>
      </c>
      <c r="BE230" s="105">
        <v>1000</v>
      </c>
      <c r="BF230" s="105"/>
      <c r="BG230" s="105"/>
      <c r="BH230" s="105"/>
      <c r="BI230" s="106">
        <v>500</v>
      </c>
      <c r="BJ230" s="117"/>
      <c r="BK230" s="105">
        <f t="shared" si="213"/>
        <v>1500</v>
      </c>
      <c r="BL230" s="105">
        <f t="shared" si="214"/>
        <v>300</v>
      </c>
      <c r="BM230" s="105">
        <v>1000</v>
      </c>
      <c r="BN230" s="105"/>
      <c r="BO230" s="105"/>
      <c r="BP230" s="105"/>
      <c r="BQ230" s="105"/>
      <c r="BR230" s="105">
        <f t="shared" si="194"/>
        <v>1000</v>
      </c>
      <c r="BS230" s="105">
        <f t="shared" si="195"/>
        <v>200</v>
      </c>
      <c r="BT230" s="105">
        <v>1000</v>
      </c>
      <c r="BU230" s="105"/>
      <c r="BV230" s="105"/>
      <c r="BW230" s="105"/>
      <c r="BX230" s="111"/>
      <c r="BY230" s="105">
        <f t="shared" si="196"/>
        <v>1000</v>
      </c>
      <c r="BZ230" s="105">
        <f t="shared" si="197"/>
        <v>200</v>
      </c>
      <c r="CA230" s="106">
        <v>1000</v>
      </c>
      <c r="CB230" s="106"/>
      <c r="CC230" s="105"/>
      <c r="CD230" s="110"/>
      <c r="CE230" s="117"/>
      <c r="CF230" s="105">
        <f t="shared" si="198"/>
        <v>1000</v>
      </c>
      <c r="CG230" s="105">
        <f t="shared" si="199"/>
        <v>200</v>
      </c>
      <c r="CH230" s="106">
        <v>1000</v>
      </c>
      <c r="CI230" s="105"/>
      <c r="CJ230" s="105"/>
      <c r="CK230" s="106">
        <v>1000</v>
      </c>
      <c r="CL230" s="106"/>
      <c r="CM230" s="117"/>
      <c r="CN230" s="105">
        <f t="shared" si="200"/>
        <v>2000</v>
      </c>
      <c r="CO230" s="105">
        <f t="shared" si="201"/>
        <v>400</v>
      </c>
      <c r="CP230" s="105">
        <f t="shared" si="202"/>
        <v>12000</v>
      </c>
      <c r="CQ230" s="105">
        <f t="shared" si="203"/>
        <v>0</v>
      </c>
      <c r="CR230" s="105">
        <f t="shared" si="204"/>
        <v>2000</v>
      </c>
      <c r="CS230" s="105">
        <f t="shared" si="205"/>
        <v>0</v>
      </c>
      <c r="CT230" s="105">
        <f t="shared" si="206"/>
        <v>14000</v>
      </c>
      <c r="CU230" s="125">
        <f t="shared" si="215"/>
        <v>1166.6666666666667</v>
      </c>
      <c r="CV230" s="106">
        <f t="shared" si="207"/>
        <v>2800</v>
      </c>
      <c r="CW230" s="105">
        <f t="shared" si="208"/>
        <v>11200</v>
      </c>
      <c r="CY230" s="87"/>
    </row>
    <row r="231" spans="1:103" s="88" customFormat="1" ht="18.95" customHeight="1" x14ac:dyDescent="0.25">
      <c r="A231" s="111">
        <v>25</v>
      </c>
      <c r="B231" s="104" t="s">
        <v>209</v>
      </c>
      <c r="C231" s="117" t="s">
        <v>90</v>
      </c>
      <c r="D231" s="106">
        <v>800</v>
      </c>
      <c r="E231" s="110"/>
      <c r="F231" s="110"/>
      <c r="G231" s="110"/>
      <c r="H231" s="105"/>
      <c r="I231" s="110">
        <f t="shared" si="226"/>
        <v>800</v>
      </c>
      <c r="J231" s="106">
        <f t="shared" si="227"/>
        <v>160</v>
      </c>
      <c r="K231" s="110">
        <v>800</v>
      </c>
      <c r="L231" s="110"/>
      <c r="M231" s="110"/>
      <c r="N231" s="110"/>
      <c r="O231" s="110"/>
      <c r="P231" s="106"/>
      <c r="Q231" s="110">
        <f t="shared" si="216"/>
        <v>800</v>
      </c>
      <c r="R231" s="110">
        <f t="shared" si="228"/>
        <v>160</v>
      </c>
      <c r="S231" s="110">
        <v>800</v>
      </c>
      <c r="T231" s="110"/>
      <c r="U231" s="110"/>
      <c r="V231" s="110"/>
      <c r="W231" s="110"/>
      <c r="X231" s="110"/>
      <c r="Y231" s="110"/>
      <c r="Z231" s="110">
        <f t="shared" si="218"/>
        <v>800</v>
      </c>
      <c r="AA231" s="105">
        <f t="shared" si="229"/>
        <v>160</v>
      </c>
      <c r="AB231" s="110">
        <v>800</v>
      </c>
      <c r="AC231" s="110"/>
      <c r="AD231" s="110"/>
      <c r="AE231" s="110">
        <v>500</v>
      </c>
      <c r="AF231" s="110"/>
      <c r="AG231" s="110"/>
      <c r="AH231" s="105">
        <f t="shared" si="220"/>
        <v>1300</v>
      </c>
      <c r="AI231" s="105">
        <f t="shared" si="230"/>
        <v>260</v>
      </c>
      <c r="AJ231" s="105">
        <v>800</v>
      </c>
      <c r="AK231" s="111"/>
      <c r="AL231" s="105"/>
      <c r="AM231" s="105"/>
      <c r="AN231" s="105"/>
      <c r="AO231" s="110">
        <f t="shared" si="222"/>
        <v>800</v>
      </c>
      <c r="AP231" s="105">
        <f t="shared" si="231"/>
        <v>160</v>
      </c>
      <c r="AQ231" s="107">
        <v>800</v>
      </c>
      <c r="AR231" s="114"/>
      <c r="AS231" s="114"/>
      <c r="AT231" s="105"/>
      <c r="AU231" s="105"/>
      <c r="AV231" s="105">
        <f t="shared" si="224"/>
        <v>800</v>
      </c>
      <c r="AW231" s="105">
        <f t="shared" si="225"/>
        <v>160</v>
      </c>
      <c r="AX231" s="109">
        <v>800</v>
      </c>
      <c r="AY231" s="115"/>
      <c r="AZ231" s="115"/>
      <c r="BA231" s="115"/>
      <c r="BB231" s="117"/>
      <c r="BC231" s="105">
        <f t="shared" si="192"/>
        <v>800</v>
      </c>
      <c r="BD231" s="109">
        <f t="shared" si="193"/>
        <v>160</v>
      </c>
      <c r="BE231" s="105">
        <v>800</v>
      </c>
      <c r="BF231" s="105"/>
      <c r="BG231" s="105"/>
      <c r="BH231" s="105"/>
      <c r="BI231" s="106">
        <v>500</v>
      </c>
      <c r="BJ231" s="117"/>
      <c r="BK231" s="105">
        <f t="shared" si="213"/>
        <v>1300</v>
      </c>
      <c r="BL231" s="105">
        <f t="shared" si="214"/>
        <v>260</v>
      </c>
      <c r="BM231" s="105">
        <v>800</v>
      </c>
      <c r="BN231" s="105"/>
      <c r="BO231" s="105"/>
      <c r="BP231" s="105"/>
      <c r="BQ231" s="105"/>
      <c r="BR231" s="105">
        <f t="shared" si="194"/>
        <v>800</v>
      </c>
      <c r="BS231" s="105">
        <f t="shared" si="195"/>
        <v>160</v>
      </c>
      <c r="BT231" s="105">
        <v>800</v>
      </c>
      <c r="BU231" s="105"/>
      <c r="BV231" s="105"/>
      <c r="BW231" s="105"/>
      <c r="BX231" s="111"/>
      <c r="BY231" s="105">
        <f t="shared" si="196"/>
        <v>800</v>
      </c>
      <c r="BZ231" s="105">
        <f t="shared" si="197"/>
        <v>160</v>
      </c>
      <c r="CA231" s="106">
        <v>800</v>
      </c>
      <c r="CB231" s="106"/>
      <c r="CC231" s="105"/>
      <c r="CD231" s="110"/>
      <c r="CE231" s="117"/>
      <c r="CF231" s="105">
        <f t="shared" si="198"/>
        <v>800</v>
      </c>
      <c r="CG231" s="105">
        <f t="shared" si="199"/>
        <v>160</v>
      </c>
      <c r="CH231" s="106">
        <v>800</v>
      </c>
      <c r="CI231" s="105"/>
      <c r="CJ231" s="105"/>
      <c r="CK231" s="106">
        <v>800</v>
      </c>
      <c r="CL231" s="105"/>
      <c r="CM231" s="117"/>
      <c r="CN231" s="105">
        <f t="shared" si="200"/>
        <v>1600</v>
      </c>
      <c r="CO231" s="105">
        <f t="shared" si="201"/>
        <v>320</v>
      </c>
      <c r="CP231" s="105">
        <f t="shared" si="202"/>
        <v>9600</v>
      </c>
      <c r="CQ231" s="105">
        <f t="shared" si="203"/>
        <v>0</v>
      </c>
      <c r="CR231" s="105">
        <f t="shared" si="204"/>
        <v>1800</v>
      </c>
      <c r="CS231" s="105">
        <f t="shared" si="205"/>
        <v>0</v>
      </c>
      <c r="CT231" s="105">
        <f t="shared" si="206"/>
        <v>11400</v>
      </c>
      <c r="CU231" s="125">
        <f t="shared" si="215"/>
        <v>950</v>
      </c>
      <c r="CV231" s="106">
        <f t="shared" si="207"/>
        <v>2280</v>
      </c>
      <c r="CW231" s="105">
        <f t="shared" si="208"/>
        <v>9120</v>
      </c>
      <c r="CY231" s="87"/>
    </row>
    <row r="232" spans="1:103" s="88" customFormat="1" ht="18.95" customHeight="1" x14ac:dyDescent="0.25">
      <c r="A232" s="111">
        <v>26</v>
      </c>
      <c r="B232" s="104" t="s">
        <v>208</v>
      </c>
      <c r="C232" s="117" t="s">
        <v>90</v>
      </c>
      <c r="D232" s="106">
        <v>800</v>
      </c>
      <c r="E232" s="110"/>
      <c r="F232" s="110"/>
      <c r="G232" s="110"/>
      <c r="H232" s="105"/>
      <c r="I232" s="110">
        <f t="shared" si="226"/>
        <v>800</v>
      </c>
      <c r="J232" s="106">
        <f t="shared" si="227"/>
        <v>160</v>
      </c>
      <c r="K232" s="110">
        <v>800</v>
      </c>
      <c r="L232" s="110"/>
      <c r="M232" s="110"/>
      <c r="N232" s="110"/>
      <c r="O232" s="110"/>
      <c r="P232" s="106"/>
      <c r="Q232" s="110">
        <f t="shared" si="216"/>
        <v>800</v>
      </c>
      <c r="R232" s="110">
        <f t="shared" si="228"/>
        <v>160</v>
      </c>
      <c r="S232" s="110">
        <v>800</v>
      </c>
      <c r="T232" s="110"/>
      <c r="U232" s="110"/>
      <c r="V232" s="110"/>
      <c r="W232" s="110"/>
      <c r="X232" s="110"/>
      <c r="Y232" s="110"/>
      <c r="Z232" s="110">
        <f t="shared" si="218"/>
        <v>800</v>
      </c>
      <c r="AA232" s="105">
        <f t="shared" si="229"/>
        <v>160</v>
      </c>
      <c r="AB232" s="110">
        <v>800</v>
      </c>
      <c r="AC232" s="110"/>
      <c r="AD232" s="110"/>
      <c r="AE232" s="110">
        <v>500</v>
      </c>
      <c r="AF232" s="110"/>
      <c r="AG232" s="110"/>
      <c r="AH232" s="105">
        <f t="shared" si="220"/>
        <v>1300</v>
      </c>
      <c r="AI232" s="105">
        <f t="shared" si="230"/>
        <v>260</v>
      </c>
      <c r="AJ232" s="105">
        <v>800</v>
      </c>
      <c r="AK232" s="111"/>
      <c r="AL232" s="105"/>
      <c r="AM232" s="105"/>
      <c r="AN232" s="105"/>
      <c r="AO232" s="110">
        <f t="shared" si="222"/>
        <v>800</v>
      </c>
      <c r="AP232" s="105">
        <f t="shared" si="231"/>
        <v>160</v>
      </c>
      <c r="AQ232" s="107">
        <v>800</v>
      </c>
      <c r="AR232" s="114"/>
      <c r="AS232" s="114"/>
      <c r="AT232" s="105"/>
      <c r="AU232" s="105"/>
      <c r="AV232" s="105">
        <f t="shared" si="224"/>
        <v>800</v>
      </c>
      <c r="AW232" s="105">
        <f t="shared" si="225"/>
        <v>160</v>
      </c>
      <c r="AX232" s="109">
        <v>800</v>
      </c>
      <c r="AY232" s="115"/>
      <c r="AZ232" s="115"/>
      <c r="BA232" s="115"/>
      <c r="BB232" s="117"/>
      <c r="BC232" s="105">
        <f t="shared" si="192"/>
        <v>800</v>
      </c>
      <c r="BD232" s="109">
        <f t="shared" si="193"/>
        <v>160</v>
      </c>
      <c r="BE232" s="105">
        <v>800</v>
      </c>
      <c r="BF232" s="105"/>
      <c r="BG232" s="105"/>
      <c r="BH232" s="105"/>
      <c r="BI232" s="106">
        <v>500</v>
      </c>
      <c r="BJ232" s="117"/>
      <c r="BK232" s="105">
        <f t="shared" si="213"/>
        <v>1300</v>
      </c>
      <c r="BL232" s="105">
        <f t="shared" si="214"/>
        <v>260</v>
      </c>
      <c r="BM232" s="105">
        <v>800</v>
      </c>
      <c r="BN232" s="105"/>
      <c r="BO232" s="105"/>
      <c r="BP232" s="105"/>
      <c r="BQ232" s="105"/>
      <c r="BR232" s="105">
        <f t="shared" si="194"/>
        <v>800</v>
      </c>
      <c r="BS232" s="105">
        <f t="shared" si="195"/>
        <v>160</v>
      </c>
      <c r="BT232" s="105">
        <v>800</v>
      </c>
      <c r="BU232" s="105"/>
      <c r="BV232" s="105"/>
      <c r="BW232" s="105"/>
      <c r="BX232" s="111"/>
      <c r="BY232" s="105">
        <f t="shared" si="196"/>
        <v>800</v>
      </c>
      <c r="BZ232" s="105">
        <f t="shared" si="197"/>
        <v>160</v>
      </c>
      <c r="CA232" s="106">
        <v>800</v>
      </c>
      <c r="CB232" s="106"/>
      <c r="CC232" s="105"/>
      <c r="CD232" s="110"/>
      <c r="CE232" s="117"/>
      <c r="CF232" s="105">
        <f t="shared" si="198"/>
        <v>800</v>
      </c>
      <c r="CG232" s="105">
        <f t="shared" si="199"/>
        <v>160</v>
      </c>
      <c r="CH232" s="106">
        <v>800</v>
      </c>
      <c r="CI232" s="105"/>
      <c r="CJ232" s="105"/>
      <c r="CK232" s="106">
        <v>800</v>
      </c>
      <c r="CL232" s="105"/>
      <c r="CM232" s="117"/>
      <c r="CN232" s="105">
        <f t="shared" si="200"/>
        <v>1600</v>
      </c>
      <c r="CO232" s="105">
        <f t="shared" si="201"/>
        <v>320</v>
      </c>
      <c r="CP232" s="105">
        <f t="shared" si="202"/>
        <v>9600</v>
      </c>
      <c r="CQ232" s="105">
        <f t="shared" si="203"/>
        <v>0</v>
      </c>
      <c r="CR232" s="105">
        <f t="shared" si="204"/>
        <v>1800</v>
      </c>
      <c r="CS232" s="105">
        <f t="shared" si="205"/>
        <v>0</v>
      </c>
      <c r="CT232" s="105">
        <f t="shared" si="206"/>
        <v>11400</v>
      </c>
      <c r="CU232" s="125">
        <f t="shared" si="215"/>
        <v>950</v>
      </c>
      <c r="CV232" s="106">
        <f t="shared" si="207"/>
        <v>2280</v>
      </c>
      <c r="CW232" s="105">
        <f t="shared" si="208"/>
        <v>9120</v>
      </c>
      <c r="CY232" s="87"/>
    </row>
    <row r="233" spans="1:103" s="88" customFormat="1" ht="18.95" customHeight="1" x14ac:dyDescent="0.25">
      <c r="A233" s="111">
        <v>27</v>
      </c>
      <c r="B233" s="104" t="s">
        <v>207</v>
      </c>
      <c r="C233" s="117" t="s">
        <v>90</v>
      </c>
      <c r="D233" s="106">
        <v>1000</v>
      </c>
      <c r="E233" s="110"/>
      <c r="F233" s="110"/>
      <c r="G233" s="110"/>
      <c r="H233" s="105"/>
      <c r="I233" s="110">
        <f t="shared" si="226"/>
        <v>1000</v>
      </c>
      <c r="J233" s="106">
        <f t="shared" si="227"/>
        <v>200</v>
      </c>
      <c r="K233" s="110">
        <v>1000</v>
      </c>
      <c r="L233" s="110"/>
      <c r="M233" s="110"/>
      <c r="N233" s="110"/>
      <c r="O233" s="110"/>
      <c r="P233" s="106"/>
      <c r="Q233" s="110">
        <f t="shared" si="216"/>
        <v>1000</v>
      </c>
      <c r="R233" s="110">
        <f t="shared" si="228"/>
        <v>200</v>
      </c>
      <c r="S233" s="110">
        <v>1000</v>
      </c>
      <c r="T233" s="110"/>
      <c r="U233" s="110"/>
      <c r="V233" s="110"/>
      <c r="W233" s="110"/>
      <c r="X233" s="110"/>
      <c r="Y233" s="110"/>
      <c r="Z233" s="110">
        <f t="shared" si="218"/>
        <v>1000</v>
      </c>
      <c r="AA233" s="105">
        <f t="shared" si="229"/>
        <v>200</v>
      </c>
      <c r="AB233" s="110">
        <v>1000</v>
      </c>
      <c r="AC233" s="110"/>
      <c r="AD233" s="110"/>
      <c r="AE233" s="110">
        <v>500</v>
      </c>
      <c r="AF233" s="110"/>
      <c r="AG233" s="110"/>
      <c r="AH233" s="105">
        <f t="shared" si="220"/>
        <v>1500</v>
      </c>
      <c r="AI233" s="105">
        <f t="shared" si="230"/>
        <v>300</v>
      </c>
      <c r="AJ233" s="105">
        <v>1000</v>
      </c>
      <c r="AK233" s="111"/>
      <c r="AL233" s="105"/>
      <c r="AM233" s="105"/>
      <c r="AN233" s="105"/>
      <c r="AO233" s="110">
        <f t="shared" si="222"/>
        <v>1000</v>
      </c>
      <c r="AP233" s="105">
        <f t="shared" si="231"/>
        <v>200</v>
      </c>
      <c r="AQ233" s="107">
        <v>1000</v>
      </c>
      <c r="AR233" s="114"/>
      <c r="AS233" s="114"/>
      <c r="AT233" s="105"/>
      <c r="AU233" s="105"/>
      <c r="AV233" s="105">
        <f t="shared" si="224"/>
        <v>1000</v>
      </c>
      <c r="AW233" s="105">
        <f t="shared" si="225"/>
        <v>200</v>
      </c>
      <c r="AX233" s="109">
        <v>1000</v>
      </c>
      <c r="AY233" s="115"/>
      <c r="AZ233" s="115"/>
      <c r="BA233" s="115"/>
      <c r="BB233" s="117"/>
      <c r="BC233" s="105">
        <f t="shared" si="192"/>
        <v>1000</v>
      </c>
      <c r="BD233" s="109">
        <f t="shared" si="193"/>
        <v>200</v>
      </c>
      <c r="BE233" s="105">
        <v>1000</v>
      </c>
      <c r="BF233" s="105"/>
      <c r="BG233" s="105"/>
      <c r="BH233" s="105"/>
      <c r="BI233" s="106">
        <v>500</v>
      </c>
      <c r="BJ233" s="117"/>
      <c r="BK233" s="105">
        <f t="shared" si="213"/>
        <v>1500</v>
      </c>
      <c r="BL233" s="105">
        <f t="shared" si="214"/>
        <v>300</v>
      </c>
      <c r="BM233" s="105">
        <v>1000</v>
      </c>
      <c r="BN233" s="105"/>
      <c r="BO233" s="105"/>
      <c r="BP233" s="105"/>
      <c r="BQ233" s="105"/>
      <c r="BR233" s="105">
        <f t="shared" si="194"/>
        <v>1000</v>
      </c>
      <c r="BS233" s="105">
        <f t="shared" si="195"/>
        <v>200</v>
      </c>
      <c r="BT233" s="105">
        <v>1000</v>
      </c>
      <c r="BU233" s="105"/>
      <c r="BV233" s="105"/>
      <c r="BW233" s="105"/>
      <c r="BX233" s="111"/>
      <c r="BY233" s="105">
        <f t="shared" si="196"/>
        <v>1000</v>
      </c>
      <c r="BZ233" s="105">
        <f t="shared" si="197"/>
        <v>200</v>
      </c>
      <c r="CA233" s="106">
        <v>1000</v>
      </c>
      <c r="CB233" s="106"/>
      <c r="CC233" s="105"/>
      <c r="CD233" s="110"/>
      <c r="CE233" s="117"/>
      <c r="CF233" s="105">
        <f t="shared" si="198"/>
        <v>1000</v>
      </c>
      <c r="CG233" s="105">
        <f t="shared" si="199"/>
        <v>200</v>
      </c>
      <c r="CH233" s="106">
        <v>1000</v>
      </c>
      <c r="CI233" s="105"/>
      <c r="CJ233" s="105"/>
      <c r="CK233" s="106">
        <v>1000</v>
      </c>
      <c r="CL233" s="105"/>
      <c r="CM233" s="117"/>
      <c r="CN233" s="105">
        <f t="shared" si="200"/>
        <v>2000</v>
      </c>
      <c r="CO233" s="105">
        <f t="shared" si="201"/>
        <v>400</v>
      </c>
      <c r="CP233" s="105">
        <f t="shared" si="202"/>
        <v>12000</v>
      </c>
      <c r="CQ233" s="105">
        <f t="shared" si="203"/>
        <v>0</v>
      </c>
      <c r="CR233" s="105">
        <f t="shared" si="204"/>
        <v>2000</v>
      </c>
      <c r="CS233" s="105">
        <f t="shared" si="205"/>
        <v>0</v>
      </c>
      <c r="CT233" s="105">
        <f t="shared" si="206"/>
        <v>14000</v>
      </c>
      <c r="CU233" s="125">
        <f t="shared" si="215"/>
        <v>1166.6666666666667</v>
      </c>
      <c r="CV233" s="106">
        <f t="shared" si="207"/>
        <v>2800</v>
      </c>
      <c r="CW233" s="105">
        <f t="shared" si="208"/>
        <v>11200</v>
      </c>
      <c r="CY233" s="87"/>
    </row>
    <row r="234" spans="1:103" s="88" customFormat="1" ht="18.95" customHeight="1" x14ac:dyDescent="0.25">
      <c r="A234" s="111">
        <v>28</v>
      </c>
      <c r="B234" s="104" t="s">
        <v>206</v>
      </c>
      <c r="C234" s="117" t="s">
        <v>90</v>
      </c>
      <c r="D234" s="106">
        <v>1000</v>
      </c>
      <c r="E234" s="110"/>
      <c r="F234" s="110"/>
      <c r="G234" s="110"/>
      <c r="H234" s="105"/>
      <c r="I234" s="110">
        <f t="shared" si="226"/>
        <v>1000</v>
      </c>
      <c r="J234" s="106">
        <f t="shared" si="227"/>
        <v>200</v>
      </c>
      <c r="K234" s="110">
        <v>1000</v>
      </c>
      <c r="L234" s="110"/>
      <c r="M234" s="110"/>
      <c r="N234" s="110"/>
      <c r="O234" s="110"/>
      <c r="P234" s="106"/>
      <c r="Q234" s="110">
        <f t="shared" si="216"/>
        <v>1000</v>
      </c>
      <c r="R234" s="110">
        <f t="shared" si="228"/>
        <v>200</v>
      </c>
      <c r="S234" s="110">
        <v>1000</v>
      </c>
      <c r="T234" s="110"/>
      <c r="U234" s="110"/>
      <c r="V234" s="110"/>
      <c r="W234" s="110"/>
      <c r="X234" s="110"/>
      <c r="Y234" s="110"/>
      <c r="Z234" s="110">
        <f t="shared" si="218"/>
        <v>1000</v>
      </c>
      <c r="AA234" s="105">
        <f t="shared" si="229"/>
        <v>200</v>
      </c>
      <c r="AB234" s="110">
        <v>1000</v>
      </c>
      <c r="AC234" s="110"/>
      <c r="AD234" s="110"/>
      <c r="AE234" s="110">
        <v>500</v>
      </c>
      <c r="AF234" s="110"/>
      <c r="AG234" s="110"/>
      <c r="AH234" s="105">
        <f t="shared" si="220"/>
        <v>1500</v>
      </c>
      <c r="AI234" s="105">
        <f t="shared" si="230"/>
        <v>300</v>
      </c>
      <c r="AJ234" s="105">
        <v>1000</v>
      </c>
      <c r="AK234" s="111"/>
      <c r="AL234" s="105"/>
      <c r="AM234" s="105"/>
      <c r="AN234" s="105"/>
      <c r="AO234" s="110">
        <f t="shared" si="222"/>
        <v>1000</v>
      </c>
      <c r="AP234" s="105">
        <f t="shared" si="231"/>
        <v>200</v>
      </c>
      <c r="AQ234" s="107">
        <v>1000</v>
      </c>
      <c r="AR234" s="114"/>
      <c r="AS234" s="114"/>
      <c r="AT234" s="105"/>
      <c r="AU234" s="105"/>
      <c r="AV234" s="105">
        <f t="shared" si="224"/>
        <v>1000</v>
      </c>
      <c r="AW234" s="105">
        <f t="shared" si="225"/>
        <v>200</v>
      </c>
      <c r="AX234" s="109">
        <v>1000</v>
      </c>
      <c r="AY234" s="115"/>
      <c r="AZ234" s="115"/>
      <c r="BA234" s="115"/>
      <c r="BB234" s="117"/>
      <c r="BC234" s="105">
        <f t="shared" si="192"/>
        <v>1000</v>
      </c>
      <c r="BD234" s="109">
        <f t="shared" si="193"/>
        <v>200</v>
      </c>
      <c r="BE234" s="105">
        <v>1000</v>
      </c>
      <c r="BF234" s="105"/>
      <c r="BG234" s="105"/>
      <c r="BH234" s="105"/>
      <c r="BI234" s="106">
        <v>500</v>
      </c>
      <c r="BJ234" s="117"/>
      <c r="BK234" s="105">
        <f t="shared" si="213"/>
        <v>1500</v>
      </c>
      <c r="BL234" s="105">
        <f t="shared" si="214"/>
        <v>300</v>
      </c>
      <c r="BM234" s="105">
        <v>1000</v>
      </c>
      <c r="BN234" s="105"/>
      <c r="BO234" s="105"/>
      <c r="BP234" s="105"/>
      <c r="BQ234" s="105"/>
      <c r="BR234" s="105">
        <f t="shared" si="194"/>
        <v>1000</v>
      </c>
      <c r="BS234" s="105">
        <f t="shared" si="195"/>
        <v>200</v>
      </c>
      <c r="BT234" s="105">
        <v>1000</v>
      </c>
      <c r="BU234" s="105"/>
      <c r="BV234" s="105"/>
      <c r="BW234" s="105"/>
      <c r="BX234" s="111"/>
      <c r="BY234" s="105">
        <f t="shared" si="196"/>
        <v>1000</v>
      </c>
      <c r="BZ234" s="105">
        <f t="shared" si="197"/>
        <v>200</v>
      </c>
      <c r="CA234" s="106">
        <v>1000</v>
      </c>
      <c r="CB234" s="106"/>
      <c r="CC234" s="105"/>
      <c r="CD234" s="110"/>
      <c r="CE234" s="117"/>
      <c r="CF234" s="105">
        <f t="shared" si="198"/>
        <v>1000</v>
      </c>
      <c r="CG234" s="105">
        <f t="shared" si="199"/>
        <v>200</v>
      </c>
      <c r="CH234" s="106">
        <v>1000</v>
      </c>
      <c r="CI234" s="105"/>
      <c r="CJ234" s="105"/>
      <c r="CK234" s="106">
        <v>1000</v>
      </c>
      <c r="CL234" s="105"/>
      <c r="CM234" s="117"/>
      <c r="CN234" s="105">
        <f t="shared" si="200"/>
        <v>2000</v>
      </c>
      <c r="CO234" s="105">
        <f t="shared" si="201"/>
        <v>400</v>
      </c>
      <c r="CP234" s="105">
        <f t="shared" si="202"/>
        <v>12000</v>
      </c>
      <c r="CQ234" s="105">
        <f t="shared" si="203"/>
        <v>0</v>
      </c>
      <c r="CR234" s="105">
        <f t="shared" si="204"/>
        <v>2000</v>
      </c>
      <c r="CS234" s="105">
        <f t="shared" si="205"/>
        <v>0</v>
      </c>
      <c r="CT234" s="105">
        <f t="shared" si="206"/>
        <v>14000</v>
      </c>
      <c r="CU234" s="125">
        <f t="shared" si="215"/>
        <v>1166.6666666666667</v>
      </c>
      <c r="CV234" s="106">
        <f t="shared" si="207"/>
        <v>2800</v>
      </c>
      <c r="CW234" s="105">
        <f t="shared" si="208"/>
        <v>11200</v>
      </c>
      <c r="CY234" s="87"/>
    </row>
    <row r="235" spans="1:103" s="88" customFormat="1" ht="18.95" customHeight="1" x14ac:dyDescent="0.25">
      <c r="A235" s="111">
        <v>29</v>
      </c>
      <c r="B235" s="384" t="s">
        <v>205</v>
      </c>
      <c r="C235" s="117" t="s">
        <v>90</v>
      </c>
      <c r="D235" s="106">
        <v>1000</v>
      </c>
      <c r="E235" s="110"/>
      <c r="F235" s="110"/>
      <c r="G235" s="110"/>
      <c r="H235" s="105"/>
      <c r="I235" s="110">
        <f t="shared" si="226"/>
        <v>1000</v>
      </c>
      <c r="J235" s="106">
        <f t="shared" si="227"/>
        <v>200</v>
      </c>
      <c r="K235" s="110">
        <v>1000</v>
      </c>
      <c r="L235" s="110"/>
      <c r="M235" s="110"/>
      <c r="N235" s="110"/>
      <c r="O235" s="110"/>
      <c r="P235" s="106"/>
      <c r="Q235" s="110">
        <f t="shared" si="216"/>
        <v>1000</v>
      </c>
      <c r="R235" s="110">
        <f t="shared" si="228"/>
        <v>200</v>
      </c>
      <c r="S235" s="110">
        <v>1000</v>
      </c>
      <c r="T235" s="110"/>
      <c r="U235" s="110"/>
      <c r="V235" s="110">
        <v>125</v>
      </c>
      <c r="W235" s="110"/>
      <c r="X235" s="110"/>
      <c r="Y235" s="110"/>
      <c r="Z235" s="110">
        <f t="shared" si="218"/>
        <v>1125</v>
      </c>
      <c r="AA235" s="105">
        <f t="shared" si="229"/>
        <v>225</v>
      </c>
      <c r="AB235" s="110">
        <v>1000</v>
      </c>
      <c r="AC235" s="110"/>
      <c r="AD235" s="110"/>
      <c r="AE235" s="110">
        <v>500</v>
      </c>
      <c r="AF235" s="110"/>
      <c r="AG235" s="110"/>
      <c r="AH235" s="105">
        <f t="shared" si="220"/>
        <v>1500</v>
      </c>
      <c r="AI235" s="105">
        <f t="shared" si="230"/>
        <v>300</v>
      </c>
      <c r="AJ235" s="105">
        <v>1000</v>
      </c>
      <c r="AK235" s="111"/>
      <c r="AL235" s="105"/>
      <c r="AM235" s="105"/>
      <c r="AN235" s="105"/>
      <c r="AO235" s="110">
        <f t="shared" si="222"/>
        <v>1000</v>
      </c>
      <c r="AP235" s="105">
        <f t="shared" si="231"/>
        <v>200</v>
      </c>
      <c r="AQ235" s="107">
        <v>1000</v>
      </c>
      <c r="AR235" s="114"/>
      <c r="AS235" s="114"/>
      <c r="AT235" s="105"/>
      <c r="AU235" s="105"/>
      <c r="AV235" s="105">
        <f t="shared" si="224"/>
        <v>1000</v>
      </c>
      <c r="AW235" s="105">
        <f t="shared" si="225"/>
        <v>200</v>
      </c>
      <c r="AX235" s="109">
        <v>1000</v>
      </c>
      <c r="AY235" s="115"/>
      <c r="AZ235" s="115"/>
      <c r="BA235" s="115"/>
      <c r="BB235" s="117"/>
      <c r="BC235" s="105">
        <f t="shared" si="192"/>
        <v>1000</v>
      </c>
      <c r="BD235" s="109">
        <f t="shared" si="193"/>
        <v>200</v>
      </c>
      <c r="BE235" s="105">
        <v>1000</v>
      </c>
      <c r="BF235" s="105"/>
      <c r="BG235" s="105"/>
      <c r="BH235" s="105"/>
      <c r="BI235" s="106">
        <v>500</v>
      </c>
      <c r="BJ235" s="117"/>
      <c r="BK235" s="105">
        <f t="shared" si="213"/>
        <v>1500</v>
      </c>
      <c r="BL235" s="105">
        <f t="shared" si="214"/>
        <v>300</v>
      </c>
      <c r="BM235" s="105">
        <v>1000</v>
      </c>
      <c r="BN235" s="105"/>
      <c r="BO235" s="105"/>
      <c r="BP235" s="105"/>
      <c r="BQ235" s="105"/>
      <c r="BR235" s="105">
        <f t="shared" si="194"/>
        <v>1000</v>
      </c>
      <c r="BS235" s="105">
        <f t="shared" si="195"/>
        <v>200</v>
      </c>
      <c r="BT235" s="105">
        <v>1000</v>
      </c>
      <c r="BU235" s="105"/>
      <c r="BV235" s="105"/>
      <c r="BW235" s="105"/>
      <c r="BX235" s="111"/>
      <c r="BY235" s="105">
        <f t="shared" si="196"/>
        <v>1000</v>
      </c>
      <c r="BZ235" s="105">
        <f t="shared" si="197"/>
        <v>200</v>
      </c>
      <c r="CA235" s="106">
        <v>1000</v>
      </c>
      <c r="CB235" s="106"/>
      <c r="CC235" s="105"/>
      <c r="CD235" s="110"/>
      <c r="CE235" s="117"/>
      <c r="CF235" s="105">
        <f t="shared" si="198"/>
        <v>1000</v>
      </c>
      <c r="CG235" s="105">
        <f t="shared" si="199"/>
        <v>200</v>
      </c>
      <c r="CH235" s="106">
        <v>1000</v>
      </c>
      <c r="CI235" s="105"/>
      <c r="CJ235" s="105"/>
      <c r="CK235" s="106">
        <v>1000</v>
      </c>
      <c r="CL235" s="105"/>
      <c r="CM235" s="117"/>
      <c r="CN235" s="105">
        <f t="shared" si="200"/>
        <v>2000</v>
      </c>
      <c r="CO235" s="105">
        <f t="shared" si="201"/>
        <v>400</v>
      </c>
      <c r="CP235" s="105">
        <f t="shared" si="202"/>
        <v>12000</v>
      </c>
      <c r="CQ235" s="105">
        <f t="shared" si="203"/>
        <v>0</v>
      </c>
      <c r="CR235" s="105">
        <f t="shared" si="204"/>
        <v>2125</v>
      </c>
      <c r="CS235" s="105">
        <f t="shared" si="205"/>
        <v>0</v>
      </c>
      <c r="CT235" s="105">
        <f t="shared" si="206"/>
        <v>14125</v>
      </c>
      <c r="CU235" s="125">
        <f t="shared" si="215"/>
        <v>1177.0833333333333</v>
      </c>
      <c r="CV235" s="106">
        <f t="shared" si="207"/>
        <v>2825</v>
      </c>
      <c r="CW235" s="105">
        <f t="shared" si="208"/>
        <v>11300</v>
      </c>
      <c r="CY235" s="87"/>
    </row>
    <row r="236" spans="1:103" s="88" customFormat="1" ht="18.95" customHeight="1" x14ac:dyDescent="0.25">
      <c r="A236" s="111">
        <v>30</v>
      </c>
      <c r="B236" s="384" t="s">
        <v>204</v>
      </c>
      <c r="C236" s="117" t="s">
        <v>90</v>
      </c>
      <c r="D236" s="106">
        <v>800</v>
      </c>
      <c r="E236" s="110"/>
      <c r="F236" s="110"/>
      <c r="G236" s="110"/>
      <c r="H236" s="105"/>
      <c r="I236" s="110">
        <f t="shared" si="226"/>
        <v>800</v>
      </c>
      <c r="J236" s="106">
        <f t="shared" si="227"/>
        <v>160</v>
      </c>
      <c r="K236" s="110">
        <v>800</v>
      </c>
      <c r="L236" s="110"/>
      <c r="M236" s="110"/>
      <c r="N236" s="110"/>
      <c r="O236" s="110"/>
      <c r="P236" s="106"/>
      <c r="Q236" s="110">
        <f t="shared" si="216"/>
        <v>800</v>
      </c>
      <c r="R236" s="110">
        <f t="shared" si="228"/>
        <v>160</v>
      </c>
      <c r="S236" s="110">
        <v>800</v>
      </c>
      <c r="T236" s="110"/>
      <c r="U236" s="110"/>
      <c r="V236" s="110">
        <v>125</v>
      </c>
      <c r="W236" s="110"/>
      <c r="X236" s="110"/>
      <c r="Y236" s="110"/>
      <c r="Z236" s="110">
        <f t="shared" si="218"/>
        <v>925</v>
      </c>
      <c r="AA236" s="105">
        <f t="shared" si="229"/>
        <v>185</v>
      </c>
      <c r="AB236" s="110">
        <v>800</v>
      </c>
      <c r="AC236" s="110"/>
      <c r="AD236" s="110"/>
      <c r="AE236" s="110">
        <v>500</v>
      </c>
      <c r="AF236" s="110"/>
      <c r="AG236" s="110"/>
      <c r="AH236" s="105">
        <f t="shared" si="220"/>
        <v>1300</v>
      </c>
      <c r="AI236" s="105">
        <f t="shared" si="230"/>
        <v>260</v>
      </c>
      <c r="AJ236" s="105">
        <v>800</v>
      </c>
      <c r="AK236" s="111"/>
      <c r="AL236" s="105"/>
      <c r="AM236" s="105"/>
      <c r="AN236" s="105"/>
      <c r="AO236" s="110">
        <f t="shared" si="222"/>
        <v>800</v>
      </c>
      <c r="AP236" s="105">
        <f t="shared" si="231"/>
        <v>160</v>
      </c>
      <c r="AQ236" s="107">
        <v>800</v>
      </c>
      <c r="AR236" s="114"/>
      <c r="AS236" s="114"/>
      <c r="AT236" s="105"/>
      <c r="AU236" s="105"/>
      <c r="AV236" s="105">
        <f t="shared" si="224"/>
        <v>800</v>
      </c>
      <c r="AW236" s="105">
        <f t="shared" si="225"/>
        <v>160</v>
      </c>
      <c r="AX236" s="109">
        <v>800</v>
      </c>
      <c r="AY236" s="115"/>
      <c r="AZ236" s="115"/>
      <c r="BA236" s="115"/>
      <c r="BB236" s="117"/>
      <c r="BC236" s="105">
        <f t="shared" si="192"/>
        <v>800</v>
      </c>
      <c r="BD236" s="109">
        <f t="shared" si="193"/>
        <v>160</v>
      </c>
      <c r="BE236" s="105">
        <v>800</v>
      </c>
      <c r="BF236" s="105"/>
      <c r="BG236" s="105"/>
      <c r="BH236" s="105"/>
      <c r="BI236" s="106">
        <v>500</v>
      </c>
      <c r="BJ236" s="117"/>
      <c r="BK236" s="105">
        <f t="shared" si="213"/>
        <v>1300</v>
      </c>
      <c r="BL236" s="105">
        <f t="shared" si="214"/>
        <v>260</v>
      </c>
      <c r="BM236" s="105">
        <v>800</v>
      </c>
      <c r="BN236" s="105"/>
      <c r="BO236" s="105"/>
      <c r="BP236" s="105"/>
      <c r="BQ236" s="105"/>
      <c r="BR236" s="105">
        <f t="shared" si="194"/>
        <v>800</v>
      </c>
      <c r="BS236" s="105">
        <f t="shared" si="195"/>
        <v>160</v>
      </c>
      <c r="BT236" s="105">
        <v>800</v>
      </c>
      <c r="BU236" s="105"/>
      <c r="BV236" s="105"/>
      <c r="BW236" s="105"/>
      <c r="BX236" s="111"/>
      <c r="BY236" s="105">
        <f t="shared" si="196"/>
        <v>800</v>
      </c>
      <c r="BZ236" s="105">
        <f t="shared" si="197"/>
        <v>160</v>
      </c>
      <c r="CA236" s="106">
        <v>800</v>
      </c>
      <c r="CB236" s="106"/>
      <c r="CC236" s="105"/>
      <c r="CD236" s="110"/>
      <c r="CE236" s="117"/>
      <c r="CF236" s="105">
        <f t="shared" si="198"/>
        <v>800</v>
      </c>
      <c r="CG236" s="105">
        <f t="shared" si="199"/>
        <v>160</v>
      </c>
      <c r="CH236" s="106">
        <v>800</v>
      </c>
      <c r="CI236" s="105"/>
      <c r="CJ236" s="105"/>
      <c r="CK236" s="106">
        <v>800</v>
      </c>
      <c r="CL236" s="105"/>
      <c r="CM236" s="117"/>
      <c r="CN236" s="105">
        <f t="shared" si="200"/>
        <v>1600</v>
      </c>
      <c r="CO236" s="105">
        <f t="shared" si="201"/>
        <v>320</v>
      </c>
      <c r="CP236" s="105">
        <f t="shared" si="202"/>
        <v>9600</v>
      </c>
      <c r="CQ236" s="105">
        <f t="shared" si="203"/>
        <v>0</v>
      </c>
      <c r="CR236" s="105">
        <f t="shared" si="204"/>
        <v>1925</v>
      </c>
      <c r="CS236" s="105">
        <f t="shared" si="205"/>
        <v>0</v>
      </c>
      <c r="CT236" s="105">
        <f t="shared" si="206"/>
        <v>11525</v>
      </c>
      <c r="CU236" s="125">
        <f t="shared" si="215"/>
        <v>960.41666666666663</v>
      </c>
      <c r="CV236" s="106">
        <f t="shared" si="207"/>
        <v>2305</v>
      </c>
      <c r="CW236" s="105">
        <f t="shared" si="208"/>
        <v>9220</v>
      </c>
      <c r="CY236" s="87"/>
    </row>
    <row r="237" spans="1:103" s="88" customFormat="1" ht="18.95" customHeight="1" x14ac:dyDescent="0.25">
      <c r="A237" s="111">
        <v>31</v>
      </c>
      <c r="B237" s="384" t="s">
        <v>203</v>
      </c>
      <c r="C237" s="117" t="s">
        <v>90</v>
      </c>
      <c r="D237" s="106">
        <v>711.11</v>
      </c>
      <c r="E237" s="110"/>
      <c r="F237" s="110"/>
      <c r="G237" s="110"/>
      <c r="H237" s="105"/>
      <c r="I237" s="110">
        <f t="shared" si="226"/>
        <v>711.11</v>
      </c>
      <c r="J237" s="106">
        <f t="shared" si="227"/>
        <v>142.22200000000001</v>
      </c>
      <c r="K237" s="110">
        <v>800</v>
      </c>
      <c r="L237" s="110"/>
      <c r="M237" s="110"/>
      <c r="N237" s="110"/>
      <c r="O237" s="110"/>
      <c r="P237" s="106">
        <v>88.88</v>
      </c>
      <c r="Q237" s="110">
        <f t="shared" si="216"/>
        <v>888.88</v>
      </c>
      <c r="R237" s="110">
        <f t="shared" si="228"/>
        <v>177.77600000000001</v>
      </c>
      <c r="S237" s="110">
        <v>800</v>
      </c>
      <c r="T237" s="110"/>
      <c r="U237" s="110"/>
      <c r="V237" s="110">
        <v>125</v>
      </c>
      <c r="W237" s="110"/>
      <c r="X237" s="110"/>
      <c r="Y237" s="110"/>
      <c r="Z237" s="110">
        <f t="shared" si="218"/>
        <v>925</v>
      </c>
      <c r="AA237" s="105">
        <f t="shared" si="229"/>
        <v>185</v>
      </c>
      <c r="AB237" s="110">
        <v>800</v>
      </c>
      <c r="AC237" s="110"/>
      <c r="AD237" s="110"/>
      <c r="AE237" s="110">
        <v>500</v>
      </c>
      <c r="AF237" s="110"/>
      <c r="AG237" s="110"/>
      <c r="AH237" s="105">
        <f t="shared" si="220"/>
        <v>1300</v>
      </c>
      <c r="AI237" s="105">
        <f t="shared" si="230"/>
        <v>260</v>
      </c>
      <c r="AJ237" s="105">
        <v>800</v>
      </c>
      <c r="AK237" s="111"/>
      <c r="AL237" s="105"/>
      <c r="AM237" s="105"/>
      <c r="AN237" s="105"/>
      <c r="AO237" s="110">
        <f t="shared" si="222"/>
        <v>800</v>
      </c>
      <c r="AP237" s="105">
        <f t="shared" si="231"/>
        <v>160</v>
      </c>
      <c r="AQ237" s="107">
        <v>800</v>
      </c>
      <c r="AR237" s="114"/>
      <c r="AS237" s="114"/>
      <c r="AT237" s="105"/>
      <c r="AU237" s="105"/>
      <c r="AV237" s="105">
        <f t="shared" si="224"/>
        <v>800</v>
      </c>
      <c r="AW237" s="105">
        <f t="shared" si="225"/>
        <v>160</v>
      </c>
      <c r="AX237" s="109">
        <v>800</v>
      </c>
      <c r="AY237" s="115"/>
      <c r="AZ237" s="115"/>
      <c r="BA237" s="115"/>
      <c r="BB237" s="117"/>
      <c r="BC237" s="105">
        <f t="shared" si="192"/>
        <v>800</v>
      </c>
      <c r="BD237" s="109">
        <f t="shared" si="193"/>
        <v>160</v>
      </c>
      <c r="BE237" s="105">
        <v>800</v>
      </c>
      <c r="BF237" s="105"/>
      <c r="BG237" s="105"/>
      <c r="BH237" s="105"/>
      <c r="BI237" s="106">
        <v>500</v>
      </c>
      <c r="BJ237" s="117"/>
      <c r="BK237" s="105">
        <f t="shared" si="213"/>
        <v>1300</v>
      </c>
      <c r="BL237" s="105">
        <f t="shared" si="214"/>
        <v>260</v>
      </c>
      <c r="BM237" s="105">
        <v>800</v>
      </c>
      <c r="BN237" s="105"/>
      <c r="BO237" s="105"/>
      <c r="BP237" s="105"/>
      <c r="BQ237" s="105"/>
      <c r="BR237" s="105">
        <f t="shared" si="194"/>
        <v>800</v>
      </c>
      <c r="BS237" s="105">
        <f t="shared" si="195"/>
        <v>160</v>
      </c>
      <c r="BT237" s="105">
        <v>800</v>
      </c>
      <c r="BU237" s="105"/>
      <c r="BV237" s="105"/>
      <c r="BW237" s="105"/>
      <c r="BX237" s="111"/>
      <c r="BY237" s="105">
        <f t="shared" si="196"/>
        <v>800</v>
      </c>
      <c r="BZ237" s="105">
        <f t="shared" si="197"/>
        <v>160</v>
      </c>
      <c r="CA237" s="106">
        <v>563.80999999999995</v>
      </c>
      <c r="CB237" s="106"/>
      <c r="CC237" s="105"/>
      <c r="CD237" s="110"/>
      <c r="CE237" s="117">
        <v>236.19</v>
      </c>
      <c r="CF237" s="105">
        <f t="shared" si="198"/>
        <v>800</v>
      </c>
      <c r="CG237" s="105">
        <f t="shared" si="199"/>
        <v>160</v>
      </c>
      <c r="CH237" s="106">
        <v>800</v>
      </c>
      <c r="CI237" s="105"/>
      <c r="CJ237" s="105"/>
      <c r="CK237" s="106">
        <v>800</v>
      </c>
      <c r="CL237" s="105"/>
      <c r="CM237" s="117"/>
      <c r="CN237" s="105">
        <f t="shared" si="200"/>
        <v>1600</v>
      </c>
      <c r="CO237" s="105">
        <f t="shared" si="201"/>
        <v>320</v>
      </c>
      <c r="CP237" s="105">
        <f t="shared" si="202"/>
        <v>9274.92</v>
      </c>
      <c r="CQ237" s="105">
        <f t="shared" si="203"/>
        <v>0</v>
      </c>
      <c r="CR237" s="105">
        <f t="shared" si="204"/>
        <v>1925</v>
      </c>
      <c r="CS237" s="105">
        <f t="shared" si="205"/>
        <v>325.07</v>
      </c>
      <c r="CT237" s="105">
        <f t="shared" si="206"/>
        <v>11524.99</v>
      </c>
      <c r="CU237" s="125">
        <f t="shared" si="215"/>
        <v>960.41583333333335</v>
      </c>
      <c r="CV237" s="106">
        <f t="shared" si="207"/>
        <v>2304.998</v>
      </c>
      <c r="CW237" s="105">
        <f t="shared" si="208"/>
        <v>9219.9920000000002</v>
      </c>
      <c r="CY237" s="87"/>
    </row>
    <row r="238" spans="1:103" s="88" customFormat="1" ht="18.95" customHeight="1" x14ac:dyDescent="0.25">
      <c r="A238" s="111">
        <v>32</v>
      </c>
      <c r="B238" s="384" t="s">
        <v>202</v>
      </c>
      <c r="C238" s="117" t="s">
        <v>90</v>
      </c>
      <c r="D238" s="106">
        <v>800</v>
      </c>
      <c r="E238" s="110"/>
      <c r="F238" s="110"/>
      <c r="G238" s="110"/>
      <c r="H238" s="105"/>
      <c r="I238" s="110">
        <f t="shared" si="226"/>
        <v>800</v>
      </c>
      <c r="J238" s="106">
        <f t="shared" si="227"/>
        <v>160</v>
      </c>
      <c r="K238" s="110">
        <v>800</v>
      </c>
      <c r="L238" s="110"/>
      <c r="M238" s="110"/>
      <c r="N238" s="110"/>
      <c r="O238" s="110"/>
      <c r="P238" s="106"/>
      <c r="Q238" s="110">
        <f t="shared" si="216"/>
        <v>800</v>
      </c>
      <c r="R238" s="110">
        <f t="shared" si="228"/>
        <v>160</v>
      </c>
      <c r="S238" s="110">
        <v>800</v>
      </c>
      <c r="T238" s="110"/>
      <c r="U238" s="110"/>
      <c r="V238" s="110"/>
      <c r="W238" s="110"/>
      <c r="X238" s="110"/>
      <c r="Y238" s="110"/>
      <c r="Z238" s="110">
        <f t="shared" si="218"/>
        <v>800</v>
      </c>
      <c r="AA238" s="105">
        <f t="shared" si="229"/>
        <v>160</v>
      </c>
      <c r="AB238" s="110">
        <v>800</v>
      </c>
      <c r="AC238" s="110"/>
      <c r="AD238" s="110"/>
      <c r="AE238" s="110">
        <v>500</v>
      </c>
      <c r="AF238" s="110"/>
      <c r="AG238" s="110"/>
      <c r="AH238" s="105">
        <f t="shared" si="220"/>
        <v>1300</v>
      </c>
      <c r="AI238" s="105">
        <f t="shared" si="230"/>
        <v>260</v>
      </c>
      <c r="AJ238" s="105">
        <v>800</v>
      </c>
      <c r="AK238" s="111"/>
      <c r="AL238" s="105"/>
      <c r="AM238" s="105"/>
      <c r="AN238" s="105"/>
      <c r="AO238" s="110">
        <f t="shared" si="222"/>
        <v>800</v>
      </c>
      <c r="AP238" s="105">
        <f t="shared" si="231"/>
        <v>160</v>
      </c>
      <c r="AQ238" s="107">
        <v>654.54999999999995</v>
      </c>
      <c r="AR238" s="114"/>
      <c r="AS238" s="114"/>
      <c r="AT238" s="105"/>
      <c r="AU238" s="105">
        <v>145.44999999999999</v>
      </c>
      <c r="AV238" s="105">
        <f t="shared" si="224"/>
        <v>800</v>
      </c>
      <c r="AW238" s="105">
        <f t="shared" si="225"/>
        <v>160</v>
      </c>
      <c r="AX238" s="109">
        <v>800</v>
      </c>
      <c r="AY238" s="115"/>
      <c r="AZ238" s="115"/>
      <c r="BA238" s="115"/>
      <c r="BB238" s="117"/>
      <c r="BC238" s="105">
        <f t="shared" si="192"/>
        <v>800</v>
      </c>
      <c r="BD238" s="109">
        <f t="shared" si="193"/>
        <v>160</v>
      </c>
      <c r="BE238" s="105">
        <v>800</v>
      </c>
      <c r="BF238" s="105"/>
      <c r="BG238" s="105"/>
      <c r="BH238" s="105"/>
      <c r="BI238" s="106">
        <v>500</v>
      </c>
      <c r="BJ238" s="117"/>
      <c r="BK238" s="105">
        <f t="shared" si="213"/>
        <v>1300</v>
      </c>
      <c r="BL238" s="105">
        <f t="shared" si="214"/>
        <v>260</v>
      </c>
      <c r="BM238" s="105">
        <v>800</v>
      </c>
      <c r="BN238" s="105"/>
      <c r="BO238" s="105"/>
      <c r="BP238" s="105"/>
      <c r="BQ238" s="105"/>
      <c r="BR238" s="105">
        <f t="shared" si="194"/>
        <v>800</v>
      </c>
      <c r="BS238" s="105">
        <f t="shared" si="195"/>
        <v>160</v>
      </c>
      <c r="BT238" s="105">
        <v>680</v>
      </c>
      <c r="BU238" s="105"/>
      <c r="BV238" s="105"/>
      <c r="BW238" s="105"/>
      <c r="BX238" s="111">
        <v>120</v>
      </c>
      <c r="BY238" s="105">
        <f t="shared" si="196"/>
        <v>800</v>
      </c>
      <c r="BZ238" s="105">
        <f t="shared" si="197"/>
        <v>160</v>
      </c>
      <c r="CA238" s="106">
        <v>800</v>
      </c>
      <c r="CB238" s="106"/>
      <c r="CC238" s="105"/>
      <c r="CD238" s="110"/>
      <c r="CE238" s="117"/>
      <c r="CF238" s="105">
        <f t="shared" si="198"/>
        <v>800</v>
      </c>
      <c r="CG238" s="105">
        <f t="shared" si="199"/>
        <v>160</v>
      </c>
      <c r="CH238" s="106">
        <v>800</v>
      </c>
      <c r="CI238" s="105"/>
      <c r="CJ238" s="105"/>
      <c r="CK238" s="106">
        <v>800</v>
      </c>
      <c r="CL238" s="105"/>
      <c r="CM238" s="117"/>
      <c r="CN238" s="105">
        <f t="shared" si="200"/>
        <v>1600</v>
      </c>
      <c r="CO238" s="105">
        <f t="shared" si="201"/>
        <v>320</v>
      </c>
      <c r="CP238" s="105">
        <f t="shared" si="202"/>
        <v>9334.5499999999993</v>
      </c>
      <c r="CQ238" s="105">
        <f t="shared" si="203"/>
        <v>0</v>
      </c>
      <c r="CR238" s="105">
        <f t="shared" si="204"/>
        <v>1800</v>
      </c>
      <c r="CS238" s="105">
        <f t="shared" si="205"/>
        <v>265.45</v>
      </c>
      <c r="CT238" s="105">
        <f t="shared" si="206"/>
        <v>11400</v>
      </c>
      <c r="CU238" s="125">
        <f t="shared" si="215"/>
        <v>950</v>
      </c>
      <c r="CV238" s="106">
        <f t="shared" si="207"/>
        <v>2280</v>
      </c>
      <c r="CW238" s="105">
        <f t="shared" si="208"/>
        <v>9120</v>
      </c>
      <c r="CY238" s="87"/>
    </row>
    <row r="239" spans="1:103" s="88" customFormat="1" ht="18.95" customHeight="1" x14ac:dyDescent="0.25">
      <c r="A239" s="111">
        <v>33</v>
      </c>
      <c r="B239" s="384" t="s">
        <v>201</v>
      </c>
      <c r="C239" s="117" t="s">
        <v>90</v>
      </c>
      <c r="D239" s="106">
        <v>622.22</v>
      </c>
      <c r="E239" s="110"/>
      <c r="F239" s="110"/>
      <c r="G239" s="110"/>
      <c r="H239" s="105">
        <v>177.77</v>
      </c>
      <c r="I239" s="110">
        <f t="shared" si="226"/>
        <v>799.99</v>
      </c>
      <c r="J239" s="106">
        <f t="shared" si="227"/>
        <v>159.99800000000002</v>
      </c>
      <c r="K239" s="110">
        <v>800</v>
      </c>
      <c r="L239" s="110"/>
      <c r="M239" s="110"/>
      <c r="N239" s="110"/>
      <c r="O239" s="110"/>
      <c r="P239" s="106"/>
      <c r="Q239" s="110">
        <f t="shared" si="216"/>
        <v>800</v>
      </c>
      <c r="R239" s="110">
        <f t="shared" si="228"/>
        <v>160</v>
      </c>
      <c r="S239" s="110">
        <v>800</v>
      </c>
      <c r="T239" s="110"/>
      <c r="U239" s="110"/>
      <c r="V239" s="110">
        <v>125</v>
      </c>
      <c r="W239" s="110"/>
      <c r="X239" s="110"/>
      <c r="Y239" s="110"/>
      <c r="Z239" s="110">
        <f t="shared" si="218"/>
        <v>925</v>
      </c>
      <c r="AA239" s="105">
        <f t="shared" si="229"/>
        <v>185</v>
      </c>
      <c r="AB239" s="110">
        <v>800</v>
      </c>
      <c r="AC239" s="110"/>
      <c r="AD239" s="110"/>
      <c r="AE239" s="110">
        <v>500</v>
      </c>
      <c r="AF239" s="110"/>
      <c r="AG239" s="110"/>
      <c r="AH239" s="105">
        <f t="shared" si="220"/>
        <v>1300</v>
      </c>
      <c r="AI239" s="105">
        <f t="shared" si="230"/>
        <v>260</v>
      </c>
      <c r="AJ239" s="105">
        <v>800</v>
      </c>
      <c r="AK239" s="111"/>
      <c r="AL239" s="105"/>
      <c r="AM239" s="105"/>
      <c r="AN239" s="105"/>
      <c r="AO239" s="110">
        <f t="shared" si="222"/>
        <v>800</v>
      </c>
      <c r="AP239" s="105">
        <f t="shared" si="231"/>
        <v>160</v>
      </c>
      <c r="AQ239" s="107">
        <v>800</v>
      </c>
      <c r="AR239" s="114"/>
      <c r="AS239" s="114"/>
      <c r="AT239" s="105"/>
      <c r="AU239" s="105"/>
      <c r="AV239" s="105">
        <f t="shared" si="224"/>
        <v>800</v>
      </c>
      <c r="AW239" s="105">
        <f t="shared" si="225"/>
        <v>160</v>
      </c>
      <c r="AX239" s="109">
        <v>800</v>
      </c>
      <c r="AY239" s="115"/>
      <c r="AZ239" s="115"/>
      <c r="BA239" s="115"/>
      <c r="BB239" s="117"/>
      <c r="BC239" s="105">
        <f t="shared" si="192"/>
        <v>800</v>
      </c>
      <c r="BD239" s="109">
        <f t="shared" si="193"/>
        <v>160</v>
      </c>
      <c r="BE239" s="105">
        <v>800</v>
      </c>
      <c r="BF239" s="105"/>
      <c r="BG239" s="105"/>
      <c r="BH239" s="105"/>
      <c r="BI239" s="106">
        <v>500</v>
      </c>
      <c r="BJ239" s="117"/>
      <c r="BK239" s="105">
        <f t="shared" si="213"/>
        <v>1300</v>
      </c>
      <c r="BL239" s="105">
        <f t="shared" si="214"/>
        <v>260</v>
      </c>
      <c r="BM239" s="105">
        <v>800</v>
      </c>
      <c r="BN239" s="105"/>
      <c r="BO239" s="105"/>
      <c r="BP239" s="105"/>
      <c r="BQ239" s="105"/>
      <c r="BR239" s="105">
        <f t="shared" si="194"/>
        <v>800</v>
      </c>
      <c r="BS239" s="105">
        <f t="shared" si="195"/>
        <v>160</v>
      </c>
      <c r="BT239" s="105">
        <v>800</v>
      </c>
      <c r="BU239" s="105"/>
      <c r="BV239" s="105"/>
      <c r="BW239" s="105"/>
      <c r="BX239" s="111"/>
      <c r="BY239" s="105">
        <f t="shared" si="196"/>
        <v>800</v>
      </c>
      <c r="BZ239" s="105">
        <f t="shared" si="197"/>
        <v>160</v>
      </c>
      <c r="CA239" s="106">
        <v>607.62</v>
      </c>
      <c r="CB239" s="106"/>
      <c r="CC239" s="105"/>
      <c r="CD239" s="110"/>
      <c r="CE239" s="117">
        <v>192.38</v>
      </c>
      <c r="CF239" s="105">
        <f t="shared" si="198"/>
        <v>800</v>
      </c>
      <c r="CG239" s="105">
        <f t="shared" si="199"/>
        <v>160</v>
      </c>
      <c r="CH239" s="106">
        <v>800</v>
      </c>
      <c r="CI239" s="105"/>
      <c r="CJ239" s="105"/>
      <c r="CK239" s="106">
        <v>800</v>
      </c>
      <c r="CL239" s="105"/>
      <c r="CM239" s="117"/>
      <c r="CN239" s="105">
        <f t="shared" si="200"/>
        <v>1600</v>
      </c>
      <c r="CO239" s="105">
        <f t="shared" si="201"/>
        <v>320</v>
      </c>
      <c r="CP239" s="105">
        <f t="shared" si="202"/>
        <v>9229.8399999999983</v>
      </c>
      <c r="CQ239" s="105">
        <f t="shared" si="203"/>
        <v>0</v>
      </c>
      <c r="CR239" s="105">
        <f t="shared" si="204"/>
        <v>1925</v>
      </c>
      <c r="CS239" s="105">
        <f t="shared" si="205"/>
        <v>370.15</v>
      </c>
      <c r="CT239" s="105">
        <f t="shared" si="206"/>
        <v>11524.99</v>
      </c>
      <c r="CU239" s="125">
        <f t="shared" si="215"/>
        <v>960.41583333333335</v>
      </c>
      <c r="CV239" s="106">
        <f t="shared" si="207"/>
        <v>2304.998</v>
      </c>
      <c r="CW239" s="105">
        <f t="shared" si="208"/>
        <v>9219.9920000000002</v>
      </c>
      <c r="CY239" s="87"/>
    </row>
    <row r="240" spans="1:103" s="88" customFormat="1" ht="18.95" customHeight="1" x14ac:dyDescent="0.25">
      <c r="A240" s="111">
        <v>34</v>
      </c>
      <c r="B240" s="384" t="s">
        <v>200</v>
      </c>
      <c r="C240" s="117" t="s">
        <v>90</v>
      </c>
      <c r="D240" s="106">
        <v>800</v>
      </c>
      <c r="E240" s="110"/>
      <c r="F240" s="110"/>
      <c r="G240" s="110"/>
      <c r="H240" s="105"/>
      <c r="I240" s="110">
        <f t="shared" si="226"/>
        <v>800</v>
      </c>
      <c r="J240" s="106">
        <f t="shared" si="227"/>
        <v>160</v>
      </c>
      <c r="K240" s="110">
        <v>800</v>
      </c>
      <c r="L240" s="110"/>
      <c r="M240" s="110"/>
      <c r="N240" s="110"/>
      <c r="O240" s="110"/>
      <c r="P240" s="106"/>
      <c r="Q240" s="110">
        <f t="shared" si="216"/>
        <v>800</v>
      </c>
      <c r="R240" s="110">
        <f t="shared" si="228"/>
        <v>160</v>
      </c>
      <c r="S240" s="110">
        <v>800</v>
      </c>
      <c r="T240" s="110"/>
      <c r="U240" s="110"/>
      <c r="V240" s="110">
        <v>125</v>
      </c>
      <c r="W240" s="110"/>
      <c r="X240" s="110"/>
      <c r="Y240" s="110"/>
      <c r="Z240" s="110">
        <f t="shared" si="218"/>
        <v>925</v>
      </c>
      <c r="AA240" s="105">
        <f t="shared" si="229"/>
        <v>185</v>
      </c>
      <c r="AB240" s="110">
        <v>800</v>
      </c>
      <c r="AC240" s="110"/>
      <c r="AD240" s="110"/>
      <c r="AE240" s="110">
        <v>500</v>
      </c>
      <c r="AF240" s="110"/>
      <c r="AG240" s="110"/>
      <c r="AH240" s="105">
        <f t="shared" si="220"/>
        <v>1300</v>
      </c>
      <c r="AI240" s="105">
        <f t="shared" si="230"/>
        <v>260</v>
      </c>
      <c r="AJ240" s="105">
        <v>800</v>
      </c>
      <c r="AK240" s="111"/>
      <c r="AL240" s="105"/>
      <c r="AM240" s="105"/>
      <c r="AN240" s="105"/>
      <c r="AO240" s="110">
        <f t="shared" si="222"/>
        <v>800</v>
      </c>
      <c r="AP240" s="105">
        <f t="shared" si="231"/>
        <v>160</v>
      </c>
      <c r="AQ240" s="107">
        <v>800</v>
      </c>
      <c r="AR240" s="114"/>
      <c r="AS240" s="114"/>
      <c r="AT240" s="105"/>
      <c r="AU240" s="105"/>
      <c r="AV240" s="105">
        <f t="shared" si="224"/>
        <v>800</v>
      </c>
      <c r="AW240" s="105">
        <f t="shared" si="225"/>
        <v>160</v>
      </c>
      <c r="AX240" s="109">
        <v>800</v>
      </c>
      <c r="AY240" s="115"/>
      <c r="AZ240" s="115"/>
      <c r="BA240" s="115"/>
      <c r="BB240" s="117"/>
      <c r="BC240" s="105">
        <f t="shared" si="192"/>
        <v>800</v>
      </c>
      <c r="BD240" s="109">
        <f t="shared" si="193"/>
        <v>160</v>
      </c>
      <c r="BE240" s="105">
        <v>800</v>
      </c>
      <c r="BF240" s="105"/>
      <c r="BG240" s="105"/>
      <c r="BH240" s="105"/>
      <c r="BI240" s="106">
        <v>500</v>
      </c>
      <c r="BJ240" s="117"/>
      <c r="BK240" s="105">
        <f t="shared" si="213"/>
        <v>1300</v>
      </c>
      <c r="BL240" s="105">
        <f t="shared" si="214"/>
        <v>260</v>
      </c>
      <c r="BM240" s="105">
        <v>800</v>
      </c>
      <c r="BN240" s="105"/>
      <c r="BO240" s="105"/>
      <c r="BP240" s="105"/>
      <c r="BQ240" s="105"/>
      <c r="BR240" s="105">
        <f t="shared" si="194"/>
        <v>800</v>
      </c>
      <c r="BS240" s="105">
        <f t="shared" si="195"/>
        <v>160</v>
      </c>
      <c r="BT240" s="105">
        <v>800</v>
      </c>
      <c r="BU240" s="105"/>
      <c r="BV240" s="105"/>
      <c r="BW240" s="105"/>
      <c r="BX240" s="111"/>
      <c r="BY240" s="105">
        <f t="shared" si="196"/>
        <v>800</v>
      </c>
      <c r="BZ240" s="105">
        <f t="shared" si="197"/>
        <v>160</v>
      </c>
      <c r="CA240" s="106">
        <v>800</v>
      </c>
      <c r="CB240" s="106"/>
      <c r="CC240" s="105"/>
      <c r="CD240" s="110"/>
      <c r="CE240" s="117"/>
      <c r="CF240" s="105">
        <f t="shared" si="198"/>
        <v>800</v>
      </c>
      <c r="CG240" s="105">
        <f t="shared" si="199"/>
        <v>160</v>
      </c>
      <c r="CH240" s="106">
        <v>135.06</v>
      </c>
      <c r="CI240" s="105"/>
      <c r="CJ240" s="105"/>
      <c r="CK240" s="105">
        <v>800</v>
      </c>
      <c r="CL240" s="105"/>
      <c r="CM240" s="117">
        <v>664.93</v>
      </c>
      <c r="CN240" s="105">
        <f t="shared" si="200"/>
        <v>1599.9899999999998</v>
      </c>
      <c r="CO240" s="105">
        <f t="shared" si="201"/>
        <v>319.99799999999999</v>
      </c>
      <c r="CP240" s="105">
        <f t="shared" si="202"/>
        <v>8935.06</v>
      </c>
      <c r="CQ240" s="105">
        <f t="shared" si="203"/>
        <v>0</v>
      </c>
      <c r="CR240" s="105">
        <f t="shared" si="204"/>
        <v>1925</v>
      </c>
      <c r="CS240" s="105">
        <f t="shared" si="205"/>
        <v>664.93</v>
      </c>
      <c r="CT240" s="105">
        <f t="shared" si="206"/>
        <v>11524.99</v>
      </c>
      <c r="CU240" s="125">
        <f t="shared" si="215"/>
        <v>960.41583333333335</v>
      </c>
      <c r="CV240" s="106">
        <f t="shared" si="207"/>
        <v>2304.998</v>
      </c>
      <c r="CW240" s="105">
        <f t="shared" si="208"/>
        <v>9219.9920000000002</v>
      </c>
      <c r="CY240" s="87"/>
    </row>
    <row r="241" spans="1:103" s="88" customFormat="1" ht="18.95" customHeight="1" x14ac:dyDescent="0.25">
      <c r="A241" s="111">
        <v>35</v>
      </c>
      <c r="B241" s="384" t="s">
        <v>199</v>
      </c>
      <c r="C241" s="117" t="s">
        <v>90</v>
      </c>
      <c r="D241" s="106">
        <v>800</v>
      </c>
      <c r="E241" s="110"/>
      <c r="F241" s="110"/>
      <c r="G241" s="110"/>
      <c r="H241" s="105"/>
      <c r="I241" s="110">
        <f t="shared" si="226"/>
        <v>800</v>
      </c>
      <c r="J241" s="106">
        <f t="shared" si="227"/>
        <v>160</v>
      </c>
      <c r="K241" s="110">
        <v>800</v>
      </c>
      <c r="L241" s="110"/>
      <c r="M241" s="110"/>
      <c r="N241" s="110"/>
      <c r="O241" s="110"/>
      <c r="P241" s="106"/>
      <c r="Q241" s="110">
        <f t="shared" si="216"/>
        <v>800</v>
      </c>
      <c r="R241" s="110">
        <f t="shared" si="228"/>
        <v>160</v>
      </c>
      <c r="S241" s="110">
        <v>800</v>
      </c>
      <c r="T241" s="110"/>
      <c r="U241" s="110"/>
      <c r="V241" s="110">
        <v>125</v>
      </c>
      <c r="W241" s="110"/>
      <c r="X241" s="110"/>
      <c r="Y241" s="110"/>
      <c r="Z241" s="110">
        <f t="shared" si="218"/>
        <v>925</v>
      </c>
      <c r="AA241" s="105">
        <f t="shared" si="229"/>
        <v>185</v>
      </c>
      <c r="AB241" s="110">
        <v>800</v>
      </c>
      <c r="AC241" s="110"/>
      <c r="AD241" s="110"/>
      <c r="AE241" s="110">
        <v>500</v>
      </c>
      <c r="AF241" s="110"/>
      <c r="AG241" s="110"/>
      <c r="AH241" s="105">
        <f t="shared" si="220"/>
        <v>1300</v>
      </c>
      <c r="AI241" s="105">
        <f t="shared" si="230"/>
        <v>260</v>
      </c>
      <c r="AJ241" s="105">
        <v>800</v>
      </c>
      <c r="AK241" s="111"/>
      <c r="AL241" s="105"/>
      <c r="AM241" s="105"/>
      <c r="AN241" s="105"/>
      <c r="AO241" s="110">
        <f t="shared" si="222"/>
        <v>800</v>
      </c>
      <c r="AP241" s="105">
        <f t="shared" si="231"/>
        <v>160</v>
      </c>
      <c r="AQ241" s="107">
        <v>800</v>
      </c>
      <c r="AR241" s="114"/>
      <c r="AS241" s="114"/>
      <c r="AT241" s="105"/>
      <c r="AU241" s="105"/>
      <c r="AV241" s="105">
        <f t="shared" si="224"/>
        <v>800</v>
      </c>
      <c r="AW241" s="105">
        <f t="shared" si="225"/>
        <v>160</v>
      </c>
      <c r="AX241" s="109">
        <v>800</v>
      </c>
      <c r="AY241" s="115"/>
      <c r="AZ241" s="115"/>
      <c r="BA241" s="115"/>
      <c r="BB241" s="117"/>
      <c r="BC241" s="105">
        <f t="shared" si="192"/>
        <v>800</v>
      </c>
      <c r="BD241" s="109">
        <f t="shared" si="193"/>
        <v>160</v>
      </c>
      <c r="BE241" s="105">
        <v>800</v>
      </c>
      <c r="BF241" s="105"/>
      <c r="BG241" s="105"/>
      <c r="BH241" s="105"/>
      <c r="BI241" s="106">
        <v>500</v>
      </c>
      <c r="BJ241" s="117"/>
      <c r="BK241" s="105">
        <f t="shared" si="213"/>
        <v>1300</v>
      </c>
      <c r="BL241" s="105">
        <f t="shared" si="214"/>
        <v>260</v>
      </c>
      <c r="BM241" s="105">
        <v>800</v>
      </c>
      <c r="BN241" s="105"/>
      <c r="BO241" s="105"/>
      <c r="BP241" s="105"/>
      <c r="BQ241" s="105"/>
      <c r="BR241" s="105">
        <f t="shared" si="194"/>
        <v>800</v>
      </c>
      <c r="BS241" s="105">
        <f t="shared" si="195"/>
        <v>160</v>
      </c>
      <c r="BT241" s="105">
        <v>800</v>
      </c>
      <c r="BU241" s="105"/>
      <c r="BV241" s="105"/>
      <c r="BW241" s="105"/>
      <c r="BX241" s="111"/>
      <c r="BY241" s="105">
        <f t="shared" si="196"/>
        <v>800</v>
      </c>
      <c r="BZ241" s="105">
        <f t="shared" si="197"/>
        <v>160</v>
      </c>
      <c r="CA241" s="106">
        <v>800</v>
      </c>
      <c r="CB241" s="106"/>
      <c r="CC241" s="105"/>
      <c r="CD241" s="110"/>
      <c r="CE241" s="117"/>
      <c r="CF241" s="105">
        <f t="shared" si="198"/>
        <v>800</v>
      </c>
      <c r="CG241" s="105">
        <f t="shared" si="199"/>
        <v>160</v>
      </c>
      <c r="CH241" s="106">
        <v>800</v>
      </c>
      <c r="CI241" s="105"/>
      <c r="CJ241" s="105"/>
      <c r="CK241" s="105">
        <v>800</v>
      </c>
      <c r="CL241" s="105">
        <v>800</v>
      </c>
      <c r="CM241" s="117"/>
      <c r="CN241" s="105">
        <f t="shared" si="200"/>
        <v>2400</v>
      </c>
      <c r="CO241" s="105">
        <f t="shared" si="201"/>
        <v>480</v>
      </c>
      <c r="CP241" s="105">
        <f t="shared" si="202"/>
        <v>9600</v>
      </c>
      <c r="CQ241" s="105">
        <f t="shared" si="203"/>
        <v>0</v>
      </c>
      <c r="CR241" s="105">
        <f t="shared" si="204"/>
        <v>2725</v>
      </c>
      <c r="CS241" s="105">
        <f t="shared" si="205"/>
        <v>0</v>
      </c>
      <c r="CT241" s="105">
        <f t="shared" si="206"/>
        <v>12325</v>
      </c>
      <c r="CU241" s="125">
        <f t="shared" si="215"/>
        <v>1027.0833333333333</v>
      </c>
      <c r="CV241" s="106">
        <f t="shared" si="207"/>
        <v>2465</v>
      </c>
      <c r="CW241" s="105">
        <f t="shared" si="208"/>
        <v>9860</v>
      </c>
      <c r="CY241" s="87"/>
    </row>
    <row r="242" spans="1:103" s="88" customFormat="1" ht="18.95" customHeight="1" x14ac:dyDescent="0.25">
      <c r="A242" s="111">
        <v>36</v>
      </c>
      <c r="B242" s="384" t="s">
        <v>198</v>
      </c>
      <c r="C242" s="117" t="s">
        <v>90</v>
      </c>
      <c r="D242" s="106">
        <v>1000</v>
      </c>
      <c r="E242" s="110"/>
      <c r="F242" s="110"/>
      <c r="G242" s="110"/>
      <c r="H242" s="105"/>
      <c r="I242" s="110">
        <f t="shared" si="226"/>
        <v>1000</v>
      </c>
      <c r="J242" s="106">
        <f t="shared" si="227"/>
        <v>200</v>
      </c>
      <c r="K242" s="110">
        <v>1000</v>
      </c>
      <c r="L242" s="110"/>
      <c r="M242" s="110"/>
      <c r="N242" s="110"/>
      <c r="O242" s="110"/>
      <c r="P242" s="106"/>
      <c r="Q242" s="110">
        <f t="shared" si="216"/>
        <v>1000</v>
      </c>
      <c r="R242" s="110">
        <f t="shared" si="228"/>
        <v>200</v>
      </c>
      <c r="S242" s="110">
        <v>1000</v>
      </c>
      <c r="T242" s="110"/>
      <c r="U242" s="110"/>
      <c r="V242" s="110">
        <v>125</v>
      </c>
      <c r="W242" s="110"/>
      <c r="X242" s="110"/>
      <c r="Y242" s="110"/>
      <c r="Z242" s="110">
        <f t="shared" si="218"/>
        <v>1125</v>
      </c>
      <c r="AA242" s="105">
        <f t="shared" si="229"/>
        <v>225</v>
      </c>
      <c r="AB242" s="110">
        <v>750</v>
      </c>
      <c r="AC242" s="110"/>
      <c r="AD242" s="110"/>
      <c r="AE242" s="110">
        <v>500</v>
      </c>
      <c r="AF242" s="110"/>
      <c r="AG242" s="110">
        <v>250</v>
      </c>
      <c r="AH242" s="105">
        <f t="shared" si="220"/>
        <v>1500</v>
      </c>
      <c r="AI242" s="105">
        <f t="shared" si="230"/>
        <v>300</v>
      </c>
      <c r="AJ242" s="105">
        <v>1000</v>
      </c>
      <c r="AK242" s="111"/>
      <c r="AL242" s="105"/>
      <c r="AM242" s="105"/>
      <c r="AN242" s="105"/>
      <c r="AO242" s="110">
        <f t="shared" si="222"/>
        <v>1000</v>
      </c>
      <c r="AP242" s="105">
        <f t="shared" si="231"/>
        <v>200</v>
      </c>
      <c r="AQ242" s="107">
        <v>1000</v>
      </c>
      <c r="AR242" s="114"/>
      <c r="AS242" s="114"/>
      <c r="AT242" s="105">
        <v>1000</v>
      </c>
      <c r="AU242" s="105"/>
      <c r="AV242" s="105">
        <f t="shared" si="224"/>
        <v>2000</v>
      </c>
      <c r="AW242" s="105">
        <f t="shared" si="225"/>
        <v>400</v>
      </c>
      <c r="AX242" s="109">
        <v>428.57</v>
      </c>
      <c r="AY242" s="115"/>
      <c r="AZ242" s="115"/>
      <c r="BA242" s="115"/>
      <c r="BB242" s="117">
        <v>2571.42</v>
      </c>
      <c r="BC242" s="105">
        <f t="shared" si="192"/>
        <v>2999.9900000000002</v>
      </c>
      <c r="BD242" s="109">
        <f t="shared" si="193"/>
        <v>599.99800000000005</v>
      </c>
      <c r="BE242" s="105">
        <v>0</v>
      </c>
      <c r="BF242" s="105"/>
      <c r="BG242" s="105"/>
      <c r="BH242" s="105"/>
      <c r="BI242" s="106">
        <v>0</v>
      </c>
      <c r="BJ242" s="117"/>
      <c r="BK242" s="105">
        <f t="shared" si="213"/>
        <v>0</v>
      </c>
      <c r="BL242" s="105">
        <f t="shared" si="214"/>
        <v>0</v>
      </c>
      <c r="BM242" s="105">
        <v>0</v>
      </c>
      <c r="BN242" s="105"/>
      <c r="BO242" s="105"/>
      <c r="BP242" s="105"/>
      <c r="BQ242" s="105">
        <v>2000</v>
      </c>
      <c r="BR242" s="105">
        <f t="shared" si="194"/>
        <v>2000</v>
      </c>
      <c r="BS242" s="105">
        <f t="shared" si="195"/>
        <v>400</v>
      </c>
      <c r="BT242" s="105">
        <v>0</v>
      </c>
      <c r="BU242" s="105"/>
      <c r="BV242" s="105"/>
      <c r="BW242" s="105"/>
      <c r="BX242" s="111"/>
      <c r="BY242" s="105">
        <f t="shared" si="196"/>
        <v>0</v>
      </c>
      <c r="BZ242" s="105">
        <f t="shared" si="197"/>
        <v>0</v>
      </c>
      <c r="CA242" s="106">
        <v>0</v>
      </c>
      <c r="CB242" s="106"/>
      <c r="CC242" s="105"/>
      <c r="CD242" s="110"/>
      <c r="CE242" s="117"/>
      <c r="CF242" s="105">
        <f t="shared" si="198"/>
        <v>0</v>
      </c>
      <c r="CG242" s="105">
        <f t="shared" si="199"/>
        <v>0</v>
      </c>
      <c r="CH242" s="106">
        <v>0</v>
      </c>
      <c r="CI242" s="105"/>
      <c r="CJ242" s="105"/>
      <c r="CK242" s="105">
        <v>0</v>
      </c>
      <c r="CL242" s="105"/>
      <c r="CM242" s="117"/>
      <c r="CN242" s="105">
        <f t="shared" ref="CN242:CN273" si="232">CM242+CL242+CK242+CJ242+CI242+CH242</f>
        <v>0</v>
      </c>
      <c r="CO242" s="105">
        <f t="shared" ref="CO242:CO273" si="233">CN242*20%</f>
        <v>0</v>
      </c>
      <c r="CP242" s="105">
        <f t="shared" ref="CP242:CP273" si="234">CH242+CA242+BT242+BM242+BE242+AX242+AQ242+AJ242+AB242+S242+K242+D242</f>
        <v>6178.57</v>
      </c>
      <c r="CQ242" s="105">
        <f t="shared" ref="CQ242:CQ273" si="235">CJ242+CI242+CC242+CB242+BV242+BU242+BO242+BN242+BG242+BF242+AZ242+AY242+AS242+AR242+AL242+AK242+AD242+AC242+U242+T242+M242+L242+F242+E242</f>
        <v>0</v>
      </c>
      <c r="CR242" s="105">
        <f t="shared" ref="CR242:CR273" si="236">CL242+CK242+CD242+BW242+BP242+BI242+BH242+BA242+AT242+AM242+AF242+AE242+X242+W242+V242+O242+N242+G242</f>
        <v>1625</v>
      </c>
      <c r="CS242" s="105">
        <f t="shared" ref="CS242:CS273" si="237">CM242+CE242+BX242+BQ242+BJ242+BB242+AU242+AN242+AG242+Y242+P242+H242</f>
        <v>4821.42</v>
      </c>
      <c r="CT242" s="105">
        <f t="shared" ref="CT242:CT273" si="238">CN242+CF242+BY242+BR242+BK242+BC242+AV242+AO242+AH242+Z242+Q242+I242</f>
        <v>12624.99</v>
      </c>
      <c r="CU242" s="125">
        <f t="shared" si="215"/>
        <v>1052.0825</v>
      </c>
      <c r="CV242" s="106">
        <f t="shared" ref="CV242:CV273" si="239">CO242+CG242+BZ242+BS242+BL242+BD242+AW242+AP242+AI242+AA242+R242+J242</f>
        <v>2524.998</v>
      </c>
      <c r="CW242" s="105">
        <f t="shared" ref="CW242:CW273" si="240">CT242-CV242</f>
        <v>10099.992</v>
      </c>
      <c r="CY242" s="87"/>
    </row>
    <row r="243" spans="1:103" s="88" customFormat="1" ht="18.95" customHeight="1" x14ac:dyDescent="0.25">
      <c r="A243" s="111">
        <v>37</v>
      </c>
      <c r="B243" s="384" t="s">
        <v>197</v>
      </c>
      <c r="C243" s="117" t="s">
        <v>90</v>
      </c>
      <c r="D243" s="106">
        <v>800</v>
      </c>
      <c r="E243" s="110"/>
      <c r="F243" s="110"/>
      <c r="G243" s="110"/>
      <c r="H243" s="105"/>
      <c r="I243" s="110">
        <f t="shared" si="226"/>
        <v>800</v>
      </c>
      <c r="J243" s="106">
        <f t="shared" si="227"/>
        <v>160</v>
      </c>
      <c r="K243" s="110">
        <v>495.24</v>
      </c>
      <c r="L243" s="110"/>
      <c r="M243" s="110"/>
      <c r="N243" s="110"/>
      <c r="O243" s="110"/>
      <c r="P243" s="106">
        <v>304.76</v>
      </c>
      <c r="Q243" s="110">
        <f t="shared" si="216"/>
        <v>800</v>
      </c>
      <c r="R243" s="110">
        <f t="shared" si="228"/>
        <v>160</v>
      </c>
      <c r="S243" s="110">
        <v>800</v>
      </c>
      <c r="T243" s="110"/>
      <c r="U243" s="110"/>
      <c r="V243" s="110">
        <v>125</v>
      </c>
      <c r="W243" s="110"/>
      <c r="X243" s="110">
        <v>250</v>
      </c>
      <c r="Y243" s="110"/>
      <c r="Z243" s="110">
        <f t="shared" si="218"/>
        <v>1175</v>
      </c>
      <c r="AA243" s="105">
        <f t="shared" si="229"/>
        <v>235</v>
      </c>
      <c r="AB243" s="110">
        <v>800</v>
      </c>
      <c r="AC243" s="110"/>
      <c r="AD243" s="110"/>
      <c r="AE243" s="110">
        <v>500</v>
      </c>
      <c r="AF243" s="110"/>
      <c r="AG243" s="110"/>
      <c r="AH243" s="105">
        <f t="shared" si="220"/>
        <v>1300</v>
      </c>
      <c r="AI243" s="105">
        <f t="shared" si="230"/>
        <v>260</v>
      </c>
      <c r="AJ243" s="105">
        <v>800</v>
      </c>
      <c r="AK243" s="111"/>
      <c r="AL243" s="105"/>
      <c r="AM243" s="105"/>
      <c r="AN243" s="105"/>
      <c r="AO243" s="110">
        <f t="shared" si="222"/>
        <v>800</v>
      </c>
      <c r="AP243" s="105">
        <f t="shared" si="231"/>
        <v>160</v>
      </c>
      <c r="AQ243" s="107">
        <v>800</v>
      </c>
      <c r="AR243" s="114"/>
      <c r="AS243" s="114"/>
      <c r="AT243" s="105"/>
      <c r="AU243" s="105"/>
      <c r="AV243" s="105">
        <f t="shared" si="224"/>
        <v>800</v>
      </c>
      <c r="AW243" s="105">
        <f t="shared" si="225"/>
        <v>160</v>
      </c>
      <c r="AX243" s="109">
        <v>800</v>
      </c>
      <c r="AY243" s="115"/>
      <c r="AZ243" s="115"/>
      <c r="BA243" s="115"/>
      <c r="BB243" s="117"/>
      <c r="BC243" s="105">
        <f t="shared" si="192"/>
        <v>800</v>
      </c>
      <c r="BD243" s="109">
        <f t="shared" si="193"/>
        <v>160</v>
      </c>
      <c r="BE243" s="105">
        <v>800</v>
      </c>
      <c r="BF243" s="105"/>
      <c r="BG243" s="105"/>
      <c r="BH243" s="105">
        <v>125</v>
      </c>
      <c r="BI243" s="106">
        <v>500</v>
      </c>
      <c r="BJ243" s="117"/>
      <c r="BK243" s="105">
        <f t="shared" si="213"/>
        <v>1425</v>
      </c>
      <c r="BL243" s="105">
        <f t="shared" si="214"/>
        <v>285</v>
      </c>
      <c r="BM243" s="105">
        <v>800</v>
      </c>
      <c r="BN243" s="105"/>
      <c r="BO243" s="105"/>
      <c r="BP243" s="105"/>
      <c r="BQ243" s="105"/>
      <c r="BR243" s="105">
        <f t="shared" si="194"/>
        <v>800</v>
      </c>
      <c r="BS243" s="105">
        <f t="shared" si="195"/>
        <v>160</v>
      </c>
      <c r="BT243" s="105">
        <v>800</v>
      </c>
      <c r="BU243" s="105"/>
      <c r="BV243" s="105"/>
      <c r="BW243" s="105"/>
      <c r="BX243" s="111"/>
      <c r="BY243" s="105">
        <f t="shared" si="196"/>
        <v>800</v>
      </c>
      <c r="BZ243" s="105">
        <f t="shared" si="197"/>
        <v>160</v>
      </c>
      <c r="CA243" s="106">
        <v>800</v>
      </c>
      <c r="CB243" s="106"/>
      <c r="CC243" s="105"/>
      <c r="CD243" s="110"/>
      <c r="CE243" s="117"/>
      <c r="CF243" s="105">
        <f t="shared" si="198"/>
        <v>800</v>
      </c>
      <c r="CG243" s="105">
        <f t="shared" si="199"/>
        <v>160</v>
      </c>
      <c r="CH243" s="106">
        <v>509.09</v>
      </c>
      <c r="CI243" s="105"/>
      <c r="CJ243" s="105"/>
      <c r="CK243" s="105">
        <v>800</v>
      </c>
      <c r="CL243" s="105"/>
      <c r="CM243" s="117">
        <v>290.89999999999998</v>
      </c>
      <c r="CN243" s="105">
        <f t="shared" si="232"/>
        <v>1599.99</v>
      </c>
      <c r="CO243" s="105">
        <f t="shared" si="233"/>
        <v>319.99800000000005</v>
      </c>
      <c r="CP243" s="105">
        <f t="shared" si="234"/>
        <v>9004.33</v>
      </c>
      <c r="CQ243" s="105">
        <f t="shared" si="235"/>
        <v>0</v>
      </c>
      <c r="CR243" s="105">
        <f t="shared" si="236"/>
        <v>2300</v>
      </c>
      <c r="CS243" s="105">
        <f t="shared" si="237"/>
        <v>595.66</v>
      </c>
      <c r="CT243" s="105">
        <f t="shared" si="238"/>
        <v>11899.99</v>
      </c>
      <c r="CU243" s="125">
        <f t="shared" ref="CU243:CU274" si="241">CT243/12</f>
        <v>991.66583333333335</v>
      </c>
      <c r="CV243" s="106">
        <f t="shared" si="239"/>
        <v>2379.998</v>
      </c>
      <c r="CW243" s="105">
        <f t="shared" si="240"/>
        <v>9519.9920000000002</v>
      </c>
      <c r="CY243" s="87"/>
    </row>
    <row r="244" spans="1:103" s="88" customFormat="1" ht="18.95" customHeight="1" x14ac:dyDescent="0.25">
      <c r="A244" s="111">
        <v>38</v>
      </c>
      <c r="B244" s="104" t="s">
        <v>196</v>
      </c>
      <c r="C244" s="117" t="s">
        <v>90</v>
      </c>
      <c r="D244" s="106">
        <v>1000</v>
      </c>
      <c r="E244" s="110"/>
      <c r="F244" s="110"/>
      <c r="G244" s="110"/>
      <c r="H244" s="105"/>
      <c r="I244" s="110">
        <f t="shared" si="226"/>
        <v>1000</v>
      </c>
      <c r="J244" s="106">
        <f t="shared" si="227"/>
        <v>200</v>
      </c>
      <c r="K244" s="110">
        <v>1000</v>
      </c>
      <c r="L244" s="110"/>
      <c r="M244" s="110"/>
      <c r="N244" s="110"/>
      <c r="O244" s="110"/>
      <c r="P244" s="106"/>
      <c r="Q244" s="110">
        <f t="shared" si="216"/>
        <v>1000</v>
      </c>
      <c r="R244" s="110">
        <f t="shared" si="228"/>
        <v>200</v>
      </c>
      <c r="S244" s="110">
        <v>1000</v>
      </c>
      <c r="T244" s="110"/>
      <c r="U244" s="110"/>
      <c r="V244" s="110"/>
      <c r="W244" s="110"/>
      <c r="X244" s="110"/>
      <c r="Y244" s="110"/>
      <c r="Z244" s="110">
        <f t="shared" si="218"/>
        <v>1000</v>
      </c>
      <c r="AA244" s="105">
        <f t="shared" si="229"/>
        <v>200</v>
      </c>
      <c r="AB244" s="110">
        <v>1000</v>
      </c>
      <c r="AC244" s="110"/>
      <c r="AD244" s="110"/>
      <c r="AE244" s="110">
        <v>500</v>
      </c>
      <c r="AF244" s="110"/>
      <c r="AG244" s="110"/>
      <c r="AH244" s="105">
        <f t="shared" si="220"/>
        <v>1500</v>
      </c>
      <c r="AI244" s="105">
        <f t="shared" si="230"/>
        <v>300</v>
      </c>
      <c r="AJ244" s="105">
        <v>1000</v>
      </c>
      <c r="AK244" s="111"/>
      <c r="AL244" s="105"/>
      <c r="AM244" s="105"/>
      <c r="AN244" s="105"/>
      <c r="AO244" s="110">
        <f t="shared" si="222"/>
        <v>1000</v>
      </c>
      <c r="AP244" s="105">
        <f t="shared" si="231"/>
        <v>200</v>
      </c>
      <c r="AQ244" s="107">
        <v>1000</v>
      </c>
      <c r="AR244" s="114"/>
      <c r="AS244" s="114"/>
      <c r="AT244" s="105"/>
      <c r="AU244" s="105"/>
      <c r="AV244" s="105">
        <f t="shared" si="224"/>
        <v>1000</v>
      </c>
      <c r="AW244" s="105">
        <f t="shared" si="225"/>
        <v>200</v>
      </c>
      <c r="AX244" s="109">
        <v>1000</v>
      </c>
      <c r="AY244" s="115"/>
      <c r="AZ244" s="115"/>
      <c r="BA244" s="115"/>
      <c r="BB244" s="117"/>
      <c r="BC244" s="105">
        <f t="shared" si="192"/>
        <v>1000</v>
      </c>
      <c r="BD244" s="109">
        <f t="shared" si="193"/>
        <v>200</v>
      </c>
      <c r="BE244" s="105">
        <v>1000</v>
      </c>
      <c r="BF244" s="105"/>
      <c r="BG244" s="105"/>
      <c r="BH244" s="105"/>
      <c r="BI244" s="106">
        <v>500</v>
      </c>
      <c r="BJ244" s="117"/>
      <c r="BK244" s="105">
        <f t="shared" si="213"/>
        <v>1500</v>
      </c>
      <c r="BL244" s="105">
        <f t="shared" si="214"/>
        <v>300</v>
      </c>
      <c r="BM244" s="105">
        <v>1000</v>
      </c>
      <c r="BN244" s="105"/>
      <c r="BO244" s="105"/>
      <c r="BP244" s="105"/>
      <c r="BQ244" s="105"/>
      <c r="BR244" s="105">
        <f t="shared" si="194"/>
        <v>1000</v>
      </c>
      <c r="BS244" s="105">
        <f t="shared" si="195"/>
        <v>200</v>
      </c>
      <c r="BT244" s="105">
        <v>1000</v>
      </c>
      <c r="BU244" s="105"/>
      <c r="BV244" s="105"/>
      <c r="BW244" s="105"/>
      <c r="BX244" s="111"/>
      <c r="BY244" s="105">
        <f t="shared" si="196"/>
        <v>1000</v>
      </c>
      <c r="BZ244" s="105">
        <f t="shared" si="197"/>
        <v>200</v>
      </c>
      <c r="CA244" s="106">
        <v>1000</v>
      </c>
      <c r="CB244" s="106"/>
      <c r="CC244" s="105"/>
      <c r="CD244" s="110"/>
      <c r="CE244" s="117"/>
      <c r="CF244" s="105">
        <f t="shared" si="198"/>
        <v>1000</v>
      </c>
      <c r="CG244" s="105">
        <f t="shared" si="199"/>
        <v>200</v>
      </c>
      <c r="CH244" s="106">
        <v>1000</v>
      </c>
      <c r="CI244" s="105"/>
      <c r="CJ244" s="105"/>
      <c r="CK244" s="106">
        <v>1000</v>
      </c>
      <c r="CL244" s="105"/>
      <c r="CM244" s="117"/>
      <c r="CN244" s="105">
        <f t="shared" si="232"/>
        <v>2000</v>
      </c>
      <c r="CO244" s="105">
        <f t="shared" si="233"/>
        <v>400</v>
      </c>
      <c r="CP244" s="105">
        <f t="shared" si="234"/>
        <v>12000</v>
      </c>
      <c r="CQ244" s="105">
        <f t="shared" si="235"/>
        <v>0</v>
      </c>
      <c r="CR244" s="105">
        <f t="shared" si="236"/>
        <v>2000</v>
      </c>
      <c r="CS244" s="105">
        <f t="shared" si="237"/>
        <v>0</v>
      </c>
      <c r="CT244" s="105">
        <f t="shared" si="238"/>
        <v>14000</v>
      </c>
      <c r="CU244" s="125">
        <f t="shared" si="241"/>
        <v>1166.6666666666667</v>
      </c>
      <c r="CV244" s="106">
        <f t="shared" si="239"/>
        <v>2800</v>
      </c>
      <c r="CW244" s="105">
        <f t="shared" si="240"/>
        <v>11200</v>
      </c>
      <c r="CY244" s="87"/>
    </row>
    <row r="245" spans="1:103" s="88" customFormat="1" ht="18.95" customHeight="1" x14ac:dyDescent="0.25">
      <c r="A245" s="111">
        <v>39</v>
      </c>
      <c r="B245" s="384" t="s">
        <v>195</v>
      </c>
      <c r="C245" s="117" t="s">
        <v>90</v>
      </c>
      <c r="D245" s="106">
        <v>1000</v>
      </c>
      <c r="E245" s="110"/>
      <c r="F245" s="110"/>
      <c r="G245" s="110"/>
      <c r="H245" s="105"/>
      <c r="I245" s="110">
        <f t="shared" si="226"/>
        <v>1000</v>
      </c>
      <c r="J245" s="106">
        <f t="shared" si="227"/>
        <v>200</v>
      </c>
      <c r="K245" s="110">
        <v>1000</v>
      </c>
      <c r="L245" s="110"/>
      <c r="M245" s="110"/>
      <c r="N245" s="110"/>
      <c r="O245" s="110"/>
      <c r="P245" s="106"/>
      <c r="Q245" s="110">
        <f t="shared" si="216"/>
        <v>1000</v>
      </c>
      <c r="R245" s="110">
        <f t="shared" si="228"/>
        <v>200</v>
      </c>
      <c r="S245" s="110">
        <v>1000</v>
      </c>
      <c r="T245" s="110"/>
      <c r="U245" s="110"/>
      <c r="V245" s="110">
        <v>125</v>
      </c>
      <c r="W245" s="110"/>
      <c r="X245" s="110"/>
      <c r="Y245" s="110"/>
      <c r="Z245" s="110">
        <f t="shared" si="218"/>
        <v>1125</v>
      </c>
      <c r="AA245" s="105">
        <f t="shared" si="229"/>
        <v>225</v>
      </c>
      <c r="AB245" s="110">
        <v>1000</v>
      </c>
      <c r="AC245" s="110"/>
      <c r="AD245" s="110"/>
      <c r="AE245" s="110">
        <v>500</v>
      </c>
      <c r="AF245" s="110">
        <v>1000</v>
      </c>
      <c r="AG245" s="110"/>
      <c r="AH245" s="105">
        <f t="shared" si="220"/>
        <v>2500</v>
      </c>
      <c r="AI245" s="105">
        <f t="shared" si="230"/>
        <v>500</v>
      </c>
      <c r="AJ245" s="105">
        <v>1000</v>
      </c>
      <c r="AK245" s="111"/>
      <c r="AL245" s="105"/>
      <c r="AM245" s="105"/>
      <c r="AN245" s="105"/>
      <c r="AO245" s="110">
        <f t="shared" si="222"/>
        <v>1000</v>
      </c>
      <c r="AP245" s="105">
        <f t="shared" si="231"/>
        <v>200</v>
      </c>
      <c r="AQ245" s="107">
        <v>1000</v>
      </c>
      <c r="AR245" s="114"/>
      <c r="AS245" s="114"/>
      <c r="AT245" s="105"/>
      <c r="AU245" s="105"/>
      <c r="AV245" s="105">
        <f t="shared" si="224"/>
        <v>1000</v>
      </c>
      <c r="AW245" s="105">
        <f t="shared" si="225"/>
        <v>200</v>
      </c>
      <c r="AX245" s="109">
        <v>1000</v>
      </c>
      <c r="AY245" s="115"/>
      <c r="AZ245" s="115"/>
      <c r="BA245" s="115"/>
      <c r="BB245" s="117"/>
      <c r="BC245" s="105">
        <f t="shared" si="192"/>
        <v>1000</v>
      </c>
      <c r="BD245" s="109">
        <f t="shared" si="193"/>
        <v>200</v>
      </c>
      <c r="BE245" s="105">
        <v>1000</v>
      </c>
      <c r="BF245" s="105"/>
      <c r="BG245" s="105"/>
      <c r="BH245" s="105">
        <v>1000</v>
      </c>
      <c r="BI245" s="106">
        <v>500</v>
      </c>
      <c r="BJ245" s="117"/>
      <c r="BK245" s="105">
        <f t="shared" si="213"/>
        <v>2500</v>
      </c>
      <c r="BL245" s="105">
        <f t="shared" si="214"/>
        <v>500</v>
      </c>
      <c r="BM245" s="105">
        <v>1000</v>
      </c>
      <c r="BN245" s="105"/>
      <c r="BO245" s="105"/>
      <c r="BP245" s="105"/>
      <c r="BQ245" s="105"/>
      <c r="BR245" s="105">
        <f t="shared" si="194"/>
        <v>1000</v>
      </c>
      <c r="BS245" s="105">
        <f t="shared" si="195"/>
        <v>200</v>
      </c>
      <c r="BT245" s="105">
        <v>1000</v>
      </c>
      <c r="BU245" s="105"/>
      <c r="BV245" s="105"/>
      <c r="BW245" s="105"/>
      <c r="BX245" s="111"/>
      <c r="BY245" s="105">
        <f t="shared" si="196"/>
        <v>1000</v>
      </c>
      <c r="BZ245" s="105">
        <f t="shared" si="197"/>
        <v>200</v>
      </c>
      <c r="CA245" s="106">
        <v>850</v>
      </c>
      <c r="CB245" s="106"/>
      <c r="CC245" s="105"/>
      <c r="CD245" s="110">
        <v>1000</v>
      </c>
      <c r="CE245" s="117"/>
      <c r="CF245" s="105">
        <f t="shared" si="198"/>
        <v>1850</v>
      </c>
      <c r="CG245" s="105">
        <f t="shared" si="199"/>
        <v>370</v>
      </c>
      <c r="CH245" s="106">
        <v>1000</v>
      </c>
      <c r="CI245" s="105"/>
      <c r="CJ245" s="105"/>
      <c r="CK245" s="106">
        <v>1000</v>
      </c>
      <c r="CL245" s="105"/>
      <c r="CM245" s="117"/>
      <c r="CN245" s="105">
        <f t="shared" si="232"/>
        <v>2000</v>
      </c>
      <c r="CO245" s="105">
        <f t="shared" si="233"/>
        <v>400</v>
      </c>
      <c r="CP245" s="105">
        <f t="shared" si="234"/>
        <v>11850</v>
      </c>
      <c r="CQ245" s="105">
        <f t="shared" si="235"/>
        <v>0</v>
      </c>
      <c r="CR245" s="105">
        <f t="shared" si="236"/>
        <v>5125</v>
      </c>
      <c r="CS245" s="105">
        <f t="shared" si="237"/>
        <v>0</v>
      </c>
      <c r="CT245" s="105">
        <f t="shared" si="238"/>
        <v>16975</v>
      </c>
      <c r="CU245" s="125">
        <f t="shared" si="241"/>
        <v>1414.5833333333333</v>
      </c>
      <c r="CV245" s="106">
        <f t="shared" si="239"/>
        <v>3395</v>
      </c>
      <c r="CW245" s="105">
        <f t="shared" si="240"/>
        <v>13580</v>
      </c>
      <c r="CY245" s="87"/>
    </row>
    <row r="246" spans="1:103" s="88" customFormat="1" ht="18.95" customHeight="1" x14ac:dyDescent="0.25">
      <c r="A246" s="111">
        <v>40</v>
      </c>
      <c r="B246" s="384" t="s">
        <v>194</v>
      </c>
      <c r="C246" s="117" t="s">
        <v>90</v>
      </c>
      <c r="D246" s="106">
        <v>777.78</v>
      </c>
      <c r="E246" s="110"/>
      <c r="F246" s="110"/>
      <c r="G246" s="110"/>
      <c r="H246" s="105"/>
      <c r="I246" s="110">
        <f t="shared" si="226"/>
        <v>777.78</v>
      </c>
      <c r="J246" s="106">
        <f t="shared" si="227"/>
        <v>155.55600000000001</v>
      </c>
      <c r="K246" s="110">
        <v>888.89</v>
      </c>
      <c r="L246" s="110"/>
      <c r="M246" s="110"/>
      <c r="N246" s="110"/>
      <c r="O246" s="110"/>
      <c r="P246" s="106">
        <v>222.22</v>
      </c>
      <c r="Q246" s="110">
        <f t="shared" si="216"/>
        <v>1111.1099999999999</v>
      </c>
      <c r="R246" s="110">
        <f t="shared" si="228"/>
        <v>222.22199999999998</v>
      </c>
      <c r="S246" s="110">
        <v>1000</v>
      </c>
      <c r="T246" s="110"/>
      <c r="U246" s="110"/>
      <c r="V246" s="110">
        <v>125</v>
      </c>
      <c r="W246" s="110"/>
      <c r="X246" s="110"/>
      <c r="Y246" s="110">
        <v>111.11</v>
      </c>
      <c r="Z246" s="110">
        <f t="shared" si="218"/>
        <v>1236.1100000000001</v>
      </c>
      <c r="AA246" s="105">
        <f t="shared" si="229"/>
        <v>247.22200000000004</v>
      </c>
      <c r="AB246" s="110">
        <v>652.39</v>
      </c>
      <c r="AC246" s="110"/>
      <c r="AD246" s="110"/>
      <c r="AE246" s="110">
        <v>500</v>
      </c>
      <c r="AF246" s="110"/>
      <c r="AG246" s="117">
        <v>347.61</v>
      </c>
      <c r="AH246" s="105">
        <f t="shared" si="220"/>
        <v>1500</v>
      </c>
      <c r="AI246" s="105">
        <f t="shared" si="230"/>
        <v>300</v>
      </c>
      <c r="AJ246" s="105">
        <v>1000</v>
      </c>
      <c r="AK246" s="111"/>
      <c r="AL246" s="105"/>
      <c r="AM246" s="105"/>
      <c r="AN246" s="105"/>
      <c r="AO246" s="110">
        <f t="shared" si="222"/>
        <v>1000</v>
      </c>
      <c r="AP246" s="105">
        <f t="shared" si="231"/>
        <v>200</v>
      </c>
      <c r="AQ246" s="107">
        <v>1000</v>
      </c>
      <c r="AR246" s="114"/>
      <c r="AS246" s="114"/>
      <c r="AT246" s="105"/>
      <c r="AU246" s="105"/>
      <c r="AV246" s="105">
        <f t="shared" si="224"/>
        <v>1000</v>
      </c>
      <c r="AW246" s="105">
        <f t="shared" si="225"/>
        <v>200</v>
      </c>
      <c r="AX246" s="109">
        <v>1000</v>
      </c>
      <c r="AY246" s="115"/>
      <c r="AZ246" s="115"/>
      <c r="BA246" s="115"/>
      <c r="BB246" s="115"/>
      <c r="BC246" s="105">
        <f t="shared" si="192"/>
        <v>1000</v>
      </c>
      <c r="BD246" s="109">
        <f t="shared" si="193"/>
        <v>200</v>
      </c>
      <c r="BE246" s="105">
        <v>1000</v>
      </c>
      <c r="BF246" s="105"/>
      <c r="BG246" s="105"/>
      <c r="BH246" s="105"/>
      <c r="BI246" s="106">
        <v>500</v>
      </c>
      <c r="BJ246" s="117"/>
      <c r="BK246" s="105">
        <f t="shared" si="213"/>
        <v>1500</v>
      </c>
      <c r="BL246" s="105">
        <f t="shared" si="214"/>
        <v>300</v>
      </c>
      <c r="BM246" s="105">
        <v>1000</v>
      </c>
      <c r="BN246" s="105"/>
      <c r="BO246" s="105"/>
      <c r="BP246" s="105"/>
      <c r="BQ246" s="105"/>
      <c r="BR246" s="105">
        <f t="shared" si="194"/>
        <v>1000</v>
      </c>
      <c r="BS246" s="105">
        <f t="shared" si="195"/>
        <v>200</v>
      </c>
      <c r="BT246" s="105">
        <v>1000</v>
      </c>
      <c r="BU246" s="105"/>
      <c r="BV246" s="105"/>
      <c r="BW246" s="105"/>
      <c r="BX246" s="111"/>
      <c r="BY246" s="105">
        <f t="shared" si="196"/>
        <v>1000</v>
      </c>
      <c r="BZ246" s="105">
        <f t="shared" si="197"/>
        <v>200</v>
      </c>
      <c r="CA246" s="106">
        <v>1000</v>
      </c>
      <c r="CB246" s="106"/>
      <c r="CC246" s="105"/>
      <c r="CD246" s="110"/>
      <c r="CE246" s="117"/>
      <c r="CF246" s="105">
        <f t="shared" si="198"/>
        <v>1000</v>
      </c>
      <c r="CG246" s="105">
        <f t="shared" si="199"/>
        <v>200</v>
      </c>
      <c r="CH246" s="106">
        <v>1000</v>
      </c>
      <c r="CI246" s="105"/>
      <c r="CJ246" s="105"/>
      <c r="CK246" s="106">
        <v>1000</v>
      </c>
      <c r="CL246" s="105"/>
      <c r="CM246" s="117"/>
      <c r="CN246" s="105">
        <f t="shared" si="232"/>
        <v>2000</v>
      </c>
      <c r="CO246" s="105">
        <f t="shared" si="233"/>
        <v>400</v>
      </c>
      <c r="CP246" s="105">
        <f t="shared" si="234"/>
        <v>11319.06</v>
      </c>
      <c r="CQ246" s="105">
        <f t="shared" si="235"/>
        <v>0</v>
      </c>
      <c r="CR246" s="105">
        <f t="shared" si="236"/>
        <v>2125</v>
      </c>
      <c r="CS246" s="105">
        <f t="shared" si="237"/>
        <v>680.94</v>
      </c>
      <c r="CT246" s="105">
        <f t="shared" si="238"/>
        <v>14125.000000000002</v>
      </c>
      <c r="CU246" s="125">
        <f t="shared" si="241"/>
        <v>1177.0833333333335</v>
      </c>
      <c r="CV246" s="106">
        <f t="shared" si="239"/>
        <v>2825.0000000000005</v>
      </c>
      <c r="CW246" s="105">
        <f t="shared" si="240"/>
        <v>11300.000000000002</v>
      </c>
      <c r="CY246" s="87"/>
    </row>
    <row r="247" spans="1:103" s="88" customFormat="1" ht="18.95" customHeight="1" x14ac:dyDescent="0.25">
      <c r="A247" s="111">
        <v>41</v>
      </c>
      <c r="B247" s="384" t="s">
        <v>193</v>
      </c>
      <c r="C247" s="117" t="s">
        <v>90</v>
      </c>
      <c r="D247" s="106"/>
      <c r="E247" s="110"/>
      <c r="F247" s="110"/>
      <c r="G247" s="110"/>
      <c r="H247" s="105"/>
      <c r="I247" s="110"/>
      <c r="J247" s="106"/>
      <c r="K247" s="110">
        <v>900.79</v>
      </c>
      <c r="L247" s="110"/>
      <c r="M247" s="110"/>
      <c r="N247" s="110"/>
      <c r="O247" s="110"/>
      <c r="P247" s="106"/>
      <c r="Q247" s="110">
        <f t="shared" si="216"/>
        <v>900.79</v>
      </c>
      <c r="R247" s="110">
        <f t="shared" si="228"/>
        <v>180.15800000000002</v>
      </c>
      <c r="S247" s="110">
        <v>1361.11</v>
      </c>
      <c r="T247" s="110"/>
      <c r="U247" s="110"/>
      <c r="V247" s="110">
        <v>125</v>
      </c>
      <c r="W247" s="110"/>
      <c r="X247" s="110"/>
      <c r="Y247" s="110"/>
      <c r="Z247" s="110">
        <f t="shared" si="218"/>
        <v>1486.11</v>
      </c>
      <c r="AA247" s="105">
        <f t="shared" si="229"/>
        <v>297.22199999999998</v>
      </c>
      <c r="AB247" s="110">
        <v>1250</v>
      </c>
      <c r="AC247" s="110"/>
      <c r="AD247" s="110"/>
      <c r="AE247" s="110">
        <v>500</v>
      </c>
      <c r="AF247" s="110"/>
      <c r="AH247" s="105">
        <f t="shared" si="220"/>
        <v>1750</v>
      </c>
      <c r="AI247" s="105">
        <f t="shared" si="230"/>
        <v>350</v>
      </c>
      <c r="AJ247" s="105">
        <v>1250</v>
      </c>
      <c r="AK247" s="111"/>
      <c r="AL247" s="105"/>
      <c r="AM247" s="105"/>
      <c r="AN247" s="105"/>
      <c r="AO247" s="110">
        <f t="shared" si="222"/>
        <v>1250</v>
      </c>
      <c r="AP247" s="105">
        <f t="shared" si="231"/>
        <v>250</v>
      </c>
      <c r="AQ247" s="107">
        <v>1250</v>
      </c>
      <c r="AR247" s="114"/>
      <c r="AS247" s="114"/>
      <c r="AT247" s="105"/>
      <c r="AU247" s="105"/>
      <c r="AV247" s="105">
        <f t="shared" si="224"/>
        <v>1250</v>
      </c>
      <c r="AW247" s="105">
        <f t="shared" si="225"/>
        <v>250</v>
      </c>
      <c r="AX247" s="109">
        <v>1250</v>
      </c>
      <c r="AY247" s="115"/>
      <c r="AZ247" s="115"/>
      <c r="BA247" s="115"/>
      <c r="BB247" s="115"/>
      <c r="BC247" s="105">
        <f t="shared" si="192"/>
        <v>1250</v>
      </c>
      <c r="BD247" s="109">
        <f t="shared" si="193"/>
        <v>250</v>
      </c>
      <c r="BE247" s="105">
        <v>1250</v>
      </c>
      <c r="BF247" s="105"/>
      <c r="BG247" s="105"/>
      <c r="BH247" s="105"/>
      <c r="BI247" s="106">
        <v>500</v>
      </c>
      <c r="BJ247" s="117"/>
      <c r="BK247" s="105">
        <f t="shared" si="213"/>
        <v>1750</v>
      </c>
      <c r="BL247" s="105">
        <f t="shared" si="214"/>
        <v>350</v>
      </c>
      <c r="BM247" s="105">
        <v>1250</v>
      </c>
      <c r="BN247" s="105"/>
      <c r="BO247" s="105"/>
      <c r="BP247" s="105"/>
      <c r="BQ247" s="105"/>
      <c r="BR247" s="105">
        <f t="shared" si="194"/>
        <v>1250</v>
      </c>
      <c r="BS247" s="105">
        <f t="shared" si="195"/>
        <v>250</v>
      </c>
      <c r="BT247" s="105">
        <v>1250</v>
      </c>
      <c r="BU247" s="105"/>
      <c r="BV247" s="105"/>
      <c r="BW247" s="105"/>
      <c r="BX247" s="111"/>
      <c r="BY247" s="105">
        <f t="shared" si="196"/>
        <v>1250</v>
      </c>
      <c r="BZ247" s="105">
        <f t="shared" si="197"/>
        <v>250</v>
      </c>
      <c r="CA247" s="106">
        <v>1250</v>
      </c>
      <c r="CB247" s="106"/>
      <c r="CC247" s="105"/>
      <c r="CD247" s="110"/>
      <c r="CE247" s="117"/>
      <c r="CF247" s="105">
        <f t="shared" si="198"/>
        <v>1250</v>
      </c>
      <c r="CG247" s="105">
        <f t="shared" si="199"/>
        <v>250</v>
      </c>
      <c r="CH247" s="106">
        <v>1250</v>
      </c>
      <c r="CI247" s="105"/>
      <c r="CJ247" s="105"/>
      <c r="CK247" s="106">
        <v>1250</v>
      </c>
      <c r="CL247" s="105"/>
      <c r="CM247" s="117"/>
      <c r="CN247" s="105">
        <f t="shared" si="232"/>
        <v>2500</v>
      </c>
      <c r="CO247" s="105">
        <f t="shared" si="233"/>
        <v>500</v>
      </c>
      <c r="CP247" s="105">
        <f t="shared" si="234"/>
        <v>13511.900000000001</v>
      </c>
      <c r="CQ247" s="105">
        <f t="shared" si="235"/>
        <v>0</v>
      </c>
      <c r="CR247" s="105">
        <f t="shared" si="236"/>
        <v>2375</v>
      </c>
      <c r="CS247" s="105">
        <f t="shared" si="237"/>
        <v>0</v>
      </c>
      <c r="CT247" s="105">
        <f t="shared" si="238"/>
        <v>15886.900000000001</v>
      </c>
      <c r="CU247" s="125">
        <f t="shared" si="241"/>
        <v>1323.9083333333335</v>
      </c>
      <c r="CV247" s="106">
        <f t="shared" si="239"/>
        <v>3177.3799999999997</v>
      </c>
      <c r="CW247" s="105">
        <f t="shared" si="240"/>
        <v>12709.520000000002</v>
      </c>
      <c r="CY247" s="87"/>
    </row>
    <row r="248" spans="1:103" s="88" customFormat="1" ht="18.95" customHeight="1" x14ac:dyDescent="0.25">
      <c r="A248" s="111">
        <v>42</v>
      </c>
      <c r="B248" s="384" t="s">
        <v>192</v>
      </c>
      <c r="C248" s="384" t="s">
        <v>90</v>
      </c>
      <c r="D248" s="106">
        <v>2150</v>
      </c>
      <c r="E248" s="110"/>
      <c r="F248" s="110"/>
      <c r="G248" s="110">
        <v>2150</v>
      </c>
      <c r="H248" s="105"/>
      <c r="I248" s="110">
        <f t="shared" ref="I248:I256" si="242">H248+G248+F248+E248+D248</f>
        <v>4300</v>
      </c>
      <c r="J248" s="106">
        <f t="shared" ref="J248:J256" si="243">I248*20%</f>
        <v>860</v>
      </c>
      <c r="K248" s="110">
        <v>2150</v>
      </c>
      <c r="L248" s="110"/>
      <c r="M248" s="110"/>
      <c r="N248" s="110"/>
      <c r="O248" s="110"/>
      <c r="P248" s="106"/>
      <c r="Q248" s="110">
        <f t="shared" si="216"/>
        <v>2150</v>
      </c>
      <c r="R248" s="110">
        <f t="shared" si="228"/>
        <v>430</v>
      </c>
      <c r="S248" s="110">
        <v>2150</v>
      </c>
      <c r="T248" s="110"/>
      <c r="U248" s="110"/>
      <c r="V248" s="110"/>
      <c r="W248" s="110">
        <v>2150</v>
      </c>
      <c r="X248" s="110"/>
      <c r="Y248" s="110"/>
      <c r="Z248" s="110">
        <f t="shared" si="218"/>
        <v>4300</v>
      </c>
      <c r="AA248" s="105">
        <f t="shared" si="229"/>
        <v>860</v>
      </c>
      <c r="AB248" s="110">
        <v>2150</v>
      </c>
      <c r="AC248" s="110"/>
      <c r="AD248" s="110"/>
      <c r="AE248" s="110">
        <v>500</v>
      </c>
      <c r="AF248" s="110">
        <v>2150</v>
      </c>
      <c r="AG248" s="110"/>
      <c r="AH248" s="105">
        <f t="shared" si="220"/>
        <v>4800</v>
      </c>
      <c r="AI248" s="105">
        <f t="shared" si="230"/>
        <v>960</v>
      </c>
      <c r="AJ248" s="105">
        <v>2150</v>
      </c>
      <c r="AK248" s="111"/>
      <c r="AL248" s="105"/>
      <c r="AM248" s="105">
        <v>2150</v>
      </c>
      <c r="AN248" s="105"/>
      <c r="AO248" s="110">
        <f t="shared" si="222"/>
        <v>4300</v>
      </c>
      <c r="AP248" s="105">
        <f t="shared" si="231"/>
        <v>860</v>
      </c>
      <c r="AQ248" s="107">
        <v>2150</v>
      </c>
      <c r="AR248" s="114"/>
      <c r="AS248" s="114"/>
      <c r="AT248" s="105">
        <v>2150</v>
      </c>
      <c r="AU248" s="105"/>
      <c r="AV248" s="105">
        <f t="shared" si="224"/>
        <v>4300</v>
      </c>
      <c r="AW248" s="105">
        <f t="shared" si="225"/>
        <v>860</v>
      </c>
      <c r="AX248" s="109">
        <v>2150</v>
      </c>
      <c r="AY248" s="115"/>
      <c r="AZ248" s="115"/>
      <c r="BA248" s="115">
        <v>2150</v>
      </c>
      <c r="BB248" s="117"/>
      <c r="BC248" s="105">
        <f t="shared" si="192"/>
        <v>4300</v>
      </c>
      <c r="BD248" s="109">
        <f t="shared" si="193"/>
        <v>860</v>
      </c>
      <c r="BE248" s="105">
        <v>2150</v>
      </c>
      <c r="BF248" s="105"/>
      <c r="BG248" s="105"/>
      <c r="BH248" s="105">
        <v>2150</v>
      </c>
      <c r="BI248" s="106">
        <v>500</v>
      </c>
      <c r="BJ248" s="117"/>
      <c r="BK248" s="105">
        <f t="shared" si="213"/>
        <v>4800</v>
      </c>
      <c r="BL248" s="105">
        <f t="shared" si="214"/>
        <v>960</v>
      </c>
      <c r="BM248" s="105">
        <v>2150</v>
      </c>
      <c r="BN248" s="105"/>
      <c r="BO248" s="105"/>
      <c r="BP248" s="105">
        <v>2150</v>
      </c>
      <c r="BQ248" s="105"/>
      <c r="BR248" s="105">
        <f t="shared" si="194"/>
        <v>4300</v>
      </c>
      <c r="BS248" s="105">
        <f t="shared" si="195"/>
        <v>860</v>
      </c>
      <c r="BT248" s="105">
        <v>2150</v>
      </c>
      <c r="BU248" s="105"/>
      <c r="BV248" s="105"/>
      <c r="BW248" s="105">
        <v>2150</v>
      </c>
      <c r="BX248" s="111"/>
      <c r="BY248" s="105">
        <f t="shared" si="196"/>
        <v>4300</v>
      </c>
      <c r="BZ248" s="105">
        <f t="shared" si="197"/>
        <v>860</v>
      </c>
      <c r="CA248" s="106">
        <v>2150</v>
      </c>
      <c r="CB248" s="106"/>
      <c r="CC248" s="105"/>
      <c r="CD248" s="110">
        <v>2150</v>
      </c>
      <c r="CE248" s="117"/>
      <c r="CF248" s="105">
        <f t="shared" si="198"/>
        <v>4300</v>
      </c>
      <c r="CG248" s="105">
        <f t="shared" si="199"/>
        <v>860</v>
      </c>
      <c r="CH248" s="106">
        <v>2150</v>
      </c>
      <c r="CI248" s="105"/>
      <c r="CJ248" s="105"/>
      <c r="CK248" s="106">
        <v>2150</v>
      </c>
      <c r="CL248" s="105">
        <v>2150</v>
      </c>
      <c r="CM248" s="117"/>
      <c r="CN248" s="105">
        <f t="shared" si="232"/>
        <v>6450</v>
      </c>
      <c r="CO248" s="105">
        <f t="shared" si="233"/>
        <v>1290</v>
      </c>
      <c r="CP248" s="105">
        <f t="shared" si="234"/>
        <v>25800</v>
      </c>
      <c r="CQ248" s="105">
        <f t="shared" si="235"/>
        <v>0</v>
      </c>
      <c r="CR248" s="105">
        <f t="shared" si="236"/>
        <v>26800</v>
      </c>
      <c r="CS248" s="105">
        <f t="shared" si="237"/>
        <v>0</v>
      </c>
      <c r="CT248" s="105">
        <f t="shared" si="238"/>
        <v>52600</v>
      </c>
      <c r="CU248" s="125">
        <f t="shared" si="241"/>
        <v>4383.333333333333</v>
      </c>
      <c r="CV248" s="106">
        <f t="shared" si="239"/>
        <v>10520</v>
      </c>
      <c r="CW248" s="105">
        <f t="shared" si="240"/>
        <v>42080</v>
      </c>
      <c r="CY248" s="87"/>
    </row>
    <row r="249" spans="1:103" s="88" customFormat="1" ht="18.95" customHeight="1" x14ac:dyDescent="0.25">
      <c r="A249" s="111">
        <v>43</v>
      </c>
      <c r="B249" s="104" t="s">
        <v>191</v>
      </c>
      <c r="C249" s="117" t="s">
        <v>90</v>
      </c>
      <c r="D249" s="106">
        <v>800</v>
      </c>
      <c r="E249" s="110"/>
      <c r="F249" s="110"/>
      <c r="G249" s="110"/>
      <c r="H249" s="105"/>
      <c r="I249" s="110">
        <f t="shared" si="242"/>
        <v>800</v>
      </c>
      <c r="J249" s="106">
        <f t="shared" si="243"/>
        <v>160</v>
      </c>
      <c r="K249" s="110">
        <v>800</v>
      </c>
      <c r="L249" s="110"/>
      <c r="M249" s="110"/>
      <c r="N249" s="110"/>
      <c r="O249" s="110"/>
      <c r="P249" s="106"/>
      <c r="Q249" s="110">
        <f t="shared" si="216"/>
        <v>800</v>
      </c>
      <c r="R249" s="110">
        <f t="shared" si="228"/>
        <v>160</v>
      </c>
      <c r="S249" s="110">
        <v>800</v>
      </c>
      <c r="T249" s="110"/>
      <c r="U249" s="110"/>
      <c r="V249" s="110"/>
      <c r="W249" s="110"/>
      <c r="X249" s="110"/>
      <c r="Y249" s="110"/>
      <c r="Z249" s="110">
        <f t="shared" si="218"/>
        <v>800</v>
      </c>
      <c r="AA249" s="105">
        <f t="shared" si="229"/>
        <v>160</v>
      </c>
      <c r="AB249" s="110">
        <v>800</v>
      </c>
      <c r="AC249" s="110"/>
      <c r="AD249" s="110"/>
      <c r="AE249" s="110">
        <v>500</v>
      </c>
      <c r="AF249" s="110"/>
      <c r="AG249" s="110"/>
      <c r="AH249" s="105">
        <f t="shared" si="220"/>
        <v>1300</v>
      </c>
      <c r="AI249" s="105">
        <f t="shared" si="230"/>
        <v>260</v>
      </c>
      <c r="AJ249" s="105">
        <v>800</v>
      </c>
      <c r="AK249" s="111"/>
      <c r="AL249" s="105"/>
      <c r="AM249" s="105"/>
      <c r="AN249" s="105"/>
      <c r="AO249" s="110">
        <f t="shared" si="222"/>
        <v>800</v>
      </c>
      <c r="AP249" s="105">
        <f t="shared" si="231"/>
        <v>160</v>
      </c>
      <c r="AQ249" s="107">
        <v>800</v>
      </c>
      <c r="AR249" s="114"/>
      <c r="AS249" s="114"/>
      <c r="AT249" s="105"/>
      <c r="AU249" s="105"/>
      <c r="AV249" s="105">
        <f t="shared" si="224"/>
        <v>800</v>
      </c>
      <c r="AW249" s="105">
        <f t="shared" si="225"/>
        <v>160</v>
      </c>
      <c r="AX249" s="109">
        <v>800</v>
      </c>
      <c r="AY249" s="115"/>
      <c r="AZ249" s="115"/>
      <c r="BA249" s="115"/>
      <c r="BB249" s="117"/>
      <c r="BC249" s="105">
        <f t="shared" si="192"/>
        <v>800</v>
      </c>
      <c r="BD249" s="109">
        <f t="shared" si="193"/>
        <v>160</v>
      </c>
      <c r="BE249" s="105">
        <v>800</v>
      </c>
      <c r="BF249" s="105"/>
      <c r="BG249" s="105"/>
      <c r="BH249" s="105"/>
      <c r="BI249" s="106">
        <v>500</v>
      </c>
      <c r="BJ249" s="117"/>
      <c r="BK249" s="105">
        <f t="shared" si="213"/>
        <v>1300</v>
      </c>
      <c r="BL249" s="105">
        <f t="shared" si="214"/>
        <v>260</v>
      </c>
      <c r="BM249" s="105">
        <v>800</v>
      </c>
      <c r="BN249" s="105"/>
      <c r="BO249" s="105"/>
      <c r="BP249" s="105"/>
      <c r="BQ249" s="105"/>
      <c r="BR249" s="105">
        <f t="shared" si="194"/>
        <v>800</v>
      </c>
      <c r="BS249" s="105">
        <f t="shared" si="195"/>
        <v>160</v>
      </c>
      <c r="BT249" s="105">
        <v>800</v>
      </c>
      <c r="BU249" s="105"/>
      <c r="BV249" s="105"/>
      <c r="BW249" s="105"/>
      <c r="BX249" s="111"/>
      <c r="BY249" s="105">
        <f t="shared" si="196"/>
        <v>800</v>
      </c>
      <c r="BZ249" s="105">
        <f t="shared" si="197"/>
        <v>160</v>
      </c>
      <c r="CA249" s="106">
        <v>800</v>
      </c>
      <c r="CB249" s="106"/>
      <c r="CC249" s="105"/>
      <c r="CD249" s="110"/>
      <c r="CE249" s="117"/>
      <c r="CF249" s="105">
        <f t="shared" si="198"/>
        <v>800</v>
      </c>
      <c r="CG249" s="105">
        <f t="shared" si="199"/>
        <v>160</v>
      </c>
      <c r="CH249" s="106">
        <v>800</v>
      </c>
      <c r="CI249" s="105"/>
      <c r="CJ249" s="105"/>
      <c r="CK249" s="106">
        <v>800</v>
      </c>
      <c r="CL249" s="105"/>
      <c r="CM249" s="117"/>
      <c r="CN249" s="105">
        <f t="shared" si="232"/>
        <v>1600</v>
      </c>
      <c r="CO249" s="105">
        <f t="shared" si="233"/>
        <v>320</v>
      </c>
      <c r="CP249" s="105">
        <f t="shared" si="234"/>
        <v>9600</v>
      </c>
      <c r="CQ249" s="105">
        <f t="shared" si="235"/>
        <v>0</v>
      </c>
      <c r="CR249" s="105">
        <f t="shared" si="236"/>
        <v>1800</v>
      </c>
      <c r="CS249" s="105">
        <f t="shared" si="237"/>
        <v>0</v>
      </c>
      <c r="CT249" s="105">
        <f t="shared" si="238"/>
        <v>11400</v>
      </c>
      <c r="CU249" s="125">
        <f t="shared" si="241"/>
        <v>950</v>
      </c>
      <c r="CV249" s="106">
        <f t="shared" si="239"/>
        <v>2280</v>
      </c>
      <c r="CW249" s="105">
        <f t="shared" si="240"/>
        <v>9120</v>
      </c>
      <c r="CY249" s="87"/>
    </row>
    <row r="250" spans="1:103" s="88" customFormat="1" ht="18.95" customHeight="1" x14ac:dyDescent="0.25">
      <c r="A250" s="111">
        <v>44</v>
      </c>
      <c r="B250" s="104" t="s">
        <v>190</v>
      </c>
      <c r="C250" s="117" t="s">
        <v>90</v>
      </c>
      <c r="D250" s="106">
        <v>800</v>
      </c>
      <c r="E250" s="110"/>
      <c r="F250" s="110"/>
      <c r="G250" s="110"/>
      <c r="H250" s="105"/>
      <c r="I250" s="110">
        <f t="shared" si="242"/>
        <v>800</v>
      </c>
      <c r="J250" s="106">
        <f t="shared" si="243"/>
        <v>160</v>
      </c>
      <c r="K250" s="110">
        <v>800</v>
      </c>
      <c r="L250" s="110"/>
      <c r="M250" s="110"/>
      <c r="N250" s="110"/>
      <c r="O250" s="110"/>
      <c r="P250" s="106"/>
      <c r="Q250" s="110">
        <f t="shared" si="216"/>
        <v>800</v>
      </c>
      <c r="R250" s="110">
        <f t="shared" si="228"/>
        <v>160</v>
      </c>
      <c r="S250" s="110">
        <v>800</v>
      </c>
      <c r="T250" s="110"/>
      <c r="U250" s="110"/>
      <c r="V250" s="110"/>
      <c r="W250" s="110"/>
      <c r="X250" s="110"/>
      <c r="Y250" s="110"/>
      <c r="Z250" s="110">
        <f t="shared" si="218"/>
        <v>800</v>
      </c>
      <c r="AA250" s="105">
        <f t="shared" si="229"/>
        <v>160</v>
      </c>
      <c r="AB250" s="110">
        <v>800</v>
      </c>
      <c r="AC250" s="110"/>
      <c r="AD250" s="110"/>
      <c r="AE250" s="110">
        <v>500</v>
      </c>
      <c r="AF250" s="110"/>
      <c r="AG250" s="110"/>
      <c r="AH250" s="105">
        <f t="shared" si="220"/>
        <v>1300</v>
      </c>
      <c r="AI250" s="105">
        <f t="shared" si="230"/>
        <v>260</v>
      </c>
      <c r="AJ250" s="105">
        <v>800</v>
      </c>
      <c r="AK250" s="111"/>
      <c r="AL250" s="105"/>
      <c r="AM250" s="105"/>
      <c r="AN250" s="105"/>
      <c r="AO250" s="110">
        <f t="shared" si="222"/>
        <v>800</v>
      </c>
      <c r="AP250" s="105">
        <f t="shared" si="231"/>
        <v>160</v>
      </c>
      <c r="AQ250" s="107">
        <v>800</v>
      </c>
      <c r="AR250" s="114"/>
      <c r="AS250" s="114"/>
      <c r="AT250" s="105"/>
      <c r="AU250" s="105"/>
      <c r="AV250" s="105">
        <f t="shared" si="224"/>
        <v>800</v>
      </c>
      <c r="AW250" s="105">
        <f t="shared" si="225"/>
        <v>160</v>
      </c>
      <c r="AX250" s="109">
        <v>800</v>
      </c>
      <c r="AY250" s="115"/>
      <c r="AZ250" s="115"/>
      <c r="BA250" s="115"/>
      <c r="BB250" s="117"/>
      <c r="BC250" s="105">
        <f t="shared" si="192"/>
        <v>800</v>
      </c>
      <c r="BD250" s="109">
        <f t="shared" si="193"/>
        <v>160</v>
      </c>
      <c r="BE250" s="105">
        <v>800</v>
      </c>
      <c r="BF250" s="105"/>
      <c r="BG250" s="105"/>
      <c r="BH250" s="105"/>
      <c r="BI250" s="106">
        <v>500</v>
      </c>
      <c r="BJ250" s="117"/>
      <c r="BK250" s="105">
        <f t="shared" si="213"/>
        <v>1300</v>
      </c>
      <c r="BL250" s="105">
        <f t="shared" si="214"/>
        <v>260</v>
      </c>
      <c r="BM250" s="105">
        <v>800</v>
      </c>
      <c r="BN250" s="105"/>
      <c r="BO250" s="105"/>
      <c r="BP250" s="105"/>
      <c r="BQ250" s="105"/>
      <c r="BR250" s="105">
        <f t="shared" si="194"/>
        <v>800</v>
      </c>
      <c r="BS250" s="105">
        <f t="shared" si="195"/>
        <v>160</v>
      </c>
      <c r="BT250" s="105">
        <v>800</v>
      </c>
      <c r="BU250" s="105"/>
      <c r="BV250" s="105"/>
      <c r="BW250" s="105"/>
      <c r="BX250" s="111"/>
      <c r="BY250" s="105">
        <f t="shared" si="196"/>
        <v>800</v>
      </c>
      <c r="BZ250" s="105">
        <f t="shared" si="197"/>
        <v>160</v>
      </c>
      <c r="CA250" s="106">
        <v>800</v>
      </c>
      <c r="CB250" s="106"/>
      <c r="CC250" s="105"/>
      <c r="CD250" s="110"/>
      <c r="CE250" s="117"/>
      <c r="CF250" s="105">
        <f t="shared" si="198"/>
        <v>800</v>
      </c>
      <c r="CG250" s="105">
        <f t="shared" si="199"/>
        <v>160</v>
      </c>
      <c r="CH250" s="106">
        <v>800</v>
      </c>
      <c r="CI250" s="105"/>
      <c r="CJ250" s="105"/>
      <c r="CK250" s="106">
        <v>800</v>
      </c>
      <c r="CL250" s="105"/>
      <c r="CM250" s="117"/>
      <c r="CN250" s="105">
        <f t="shared" si="232"/>
        <v>1600</v>
      </c>
      <c r="CO250" s="105">
        <f t="shared" si="233"/>
        <v>320</v>
      </c>
      <c r="CP250" s="105">
        <f t="shared" si="234"/>
        <v>9600</v>
      </c>
      <c r="CQ250" s="105">
        <f t="shared" si="235"/>
        <v>0</v>
      </c>
      <c r="CR250" s="105">
        <f t="shared" si="236"/>
        <v>1800</v>
      </c>
      <c r="CS250" s="105">
        <f t="shared" si="237"/>
        <v>0</v>
      </c>
      <c r="CT250" s="105">
        <f t="shared" si="238"/>
        <v>11400</v>
      </c>
      <c r="CU250" s="125">
        <f t="shared" si="241"/>
        <v>950</v>
      </c>
      <c r="CV250" s="106">
        <f t="shared" si="239"/>
        <v>2280</v>
      </c>
      <c r="CW250" s="105">
        <f t="shared" si="240"/>
        <v>9120</v>
      </c>
      <c r="CY250" s="87"/>
    </row>
    <row r="251" spans="1:103" s="88" customFormat="1" ht="18.95" customHeight="1" x14ac:dyDescent="0.25">
      <c r="A251" s="111">
        <v>45</v>
      </c>
      <c r="B251" s="104" t="s">
        <v>189</v>
      </c>
      <c r="C251" s="117" t="s">
        <v>90</v>
      </c>
      <c r="D251" s="106">
        <v>800</v>
      </c>
      <c r="E251" s="110"/>
      <c r="F251" s="110"/>
      <c r="G251" s="110"/>
      <c r="H251" s="105"/>
      <c r="I251" s="110">
        <f t="shared" si="242"/>
        <v>800</v>
      </c>
      <c r="J251" s="106">
        <f t="shared" si="243"/>
        <v>160</v>
      </c>
      <c r="K251" s="110">
        <v>800</v>
      </c>
      <c r="L251" s="110"/>
      <c r="M251" s="110"/>
      <c r="N251" s="110"/>
      <c r="O251" s="110"/>
      <c r="P251" s="106"/>
      <c r="Q251" s="110">
        <f t="shared" si="216"/>
        <v>800</v>
      </c>
      <c r="R251" s="110">
        <f t="shared" si="228"/>
        <v>160</v>
      </c>
      <c r="S251" s="110">
        <v>800</v>
      </c>
      <c r="T251" s="110"/>
      <c r="U251" s="110"/>
      <c r="V251" s="110"/>
      <c r="W251" s="110"/>
      <c r="X251" s="110"/>
      <c r="Y251" s="110"/>
      <c r="Z251" s="110">
        <f t="shared" si="218"/>
        <v>800</v>
      </c>
      <c r="AA251" s="105">
        <f t="shared" si="229"/>
        <v>160</v>
      </c>
      <c r="AB251" s="110">
        <v>800</v>
      </c>
      <c r="AC251" s="110"/>
      <c r="AD251" s="110"/>
      <c r="AE251" s="110">
        <v>500</v>
      </c>
      <c r="AF251" s="110"/>
      <c r="AG251" s="110"/>
      <c r="AH251" s="105">
        <f t="shared" si="220"/>
        <v>1300</v>
      </c>
      <c r="AI251" s="105">
        <f t="shared" si="230"/>
        <v>260</v>
      </c>
      <c r="AJ251" s="105">
        <v>800</v>
      </c>
      <c r="AK251" s="111"/>
      <c r="AL251" s="105"/>
      <c r="AM251" s="105"/>
      <c r="AN251" s="105"/>
      <c r="AO251" s="110">
        <f t="shared" si="222"/>
        <v>800</v>
      </c>
      <c r="AP251" s="105">
        <f t="shared" si="231"/>
        <v>160</v>
      </c>
      <c r="AQ251" s="107">
        <v>800</v>
      </c>
      <c r="AR251" s="114"/>
      <c r="AS251" s="114"/>
      <c r="AT251" s="105"/>
      <c r="AU251" s="105"/>
      <c r="AV251" s="105">
        <f t="shared" si="224"/>
        <v>800</v>
      </c>
      <c r="AW251" s="105">
        <f t="shared" si="225"/>
        <v>160</v>
      </c>
      <c r="AX251" s="109">
        <v>800</v>
      </c>
      <c r="AY251" s="115"/>
      <c r="AZ251" s="115"/>
      <c r="BA251" s="115"/>
      <c r="BB251" s="117"/>
      <c r="BC251" s="105">
        <f t="shared" si="192"/>
        <v>800</v>
      </c>
      <c r="BD251" s="109">
        <f t="shared" si="193"/>
        <v>160</v>
      </c>
      <c r="BE251" s="105">
        <v>800</v>
      </c>
      <c r="BF251" s="105"/>
      <c r="BG251" s="105"/>
      <c r="BH251" s="105"/>
      <c r="BI251" s="106">
        <v>500</v>
      </c>
      <c r="BJ251" s="117"/>
      <c r="BK251" s="105">
        <f t="shared" si="213"/>
        <v>1300</v>
      </c>
      <c r="BL251" s="105">
        <f t="shared" si="214"/>
        <v>260</v>
      </c>
      <c r="BM251" s="105">
        <v>800</v>
      </c>
      <c r="BN251" s="105"/>
      <c r="BO251" s="105"/>
      <c r="BP251" s="105"/>
      <c r="BQ251" s="105"/>
      <c r="BR251" s="105">
        <f t="shared" si="194"/>
        <v>800</v>
      </c>
      <c r="BS251" s="105">
        <f t="shared" si="195"/>
        <v>160</v>
      </c>
      <c r="BT251" s="105">
        <v>800</v>
      </c>
      <c r="BU251" s="105"/>
      <c r="BV251" s="105"/>
      <c r="BW251" s="105"/>
      <c r="BX251" s="111"/>
      <c r="BY251" s="105">
        <f t="shared" si="196"/>
        <v>800</v>
      </c>
      <c r="BZ251" s="105">
        <f t="shared" si="197"/>
        <v>160</v>
      </c>
      <c r="CA251" s="106">
        <v>800</v>
      </c>
      <c r="CB251" s="106"/>
      <c r="CC251" s="105"/>
      <c r="CD251" s="110"/>
      <c r="CE251" s="117"/>
      <c r="CF251" s="105">
        <f t="shared" si="198"/>
        <v>800</v>
      </c>
      <c r="CG251" s="105">
        <f t="shared" si="199"/>
        <v>160</v>
      </c>
      <c r="CH251" s="106">
        <v>800</v>
      </c>
      <c r="CI251" s="105"/>
      <c r="CJ251" s="105"/>
      <c r="CK251" s="106">
        <v>800</v>
      </c>
      <c r="CL251" s="105"/>
      <c r="CM251" s="117"/>
      <c r="CN251" s="105">
        <f t="shared" si="232"/>
        <v>1600</v>
      </c>
      <c r="CO251" s="105">
        <f t="shared" si="233"/>
        <v>320</v>
      </c>
      <c r="CP251" s="105">
        <f t="shared" si="234"/>
        <v>9600</v>
      </c>
      <c r="CQ251" s="105">
        <f t="shared" si="235"/>
        <v>0</v>
      </c>
      <c r="CR251" s="105">
        <f t="shared" si="236"/>
        <v>1800</v>
      </c>
      <c r="CS251" s="105">
        <f t="shared" si="237"/>
        <v>0</v>
      </c>
      <c r="CT251" s="105">
        <f t="shared" si="238"/>
        <v>11400</v>
      </c>
      <c r="CU251" s="125">
        <f t="shared" si="241"/>
        <v>950</v>
      </c>
      <c r="CV251" s="106">
        <f t="shared" si="239"/>
        <v>2280</v>
      </c>
      <c r="CW251" s="105">
        <f t="shared" si="240"/>
        <v>9120</v>
      </c>
      <c r="CY251" s="87"/>
    </row>
    <row r="252" spans="1:103" s="88" customFormat="1" ht="18.95" customHeight="1" x14ac:dyDescent="0.25">
      <c r="A252" s="111">
        <v>46</v>
      </c>
      <c r="B252" s="384" t="s">
        <v>188</v>
      </c>
      <c r="C252" s="117" t="s">
        <v>90</v>
      </c>
      <c r="D252" s="106">
        <v>800</v>
      </c>
      <c r="E252" s="110"/>
      <c r="F252" s="110"/>
      <c r="G252" s="110"/>
      <c r="H252" s="105"/>
      <c r="I252" s="110">
        <f t="shared" si="242"/>
        <v>800</v>
      </c>
      <c r="J252" s="106">
        <f t="shared" si="243"/>
        <v>160</v>
      </c>
      <c r="K252" s="110">
        <v>800</v>
      </c>
      <c r="L252" s="110"/>
      <c r="M252" s="110"/>
      <c r="N252" s="110"/>
      <c r="O252" s="110"/>
      <c r="P252" s="106"/>
      <c r="Q252" s="110">
        <f t="shared" si="216"/>
        <v>800</v>
      </c>
      <c r="R252" s="110">
        <f t="shared" si="228"/>
        <v>160</v>
      </c>
      <c r="S252" s="110">
        <v>800</v>
      </c>
      <c r="T252" s="110"/>
      <c r="U252" s="110"/>
      <c r="V252" s="110"/>
      <c r="W252" s="110"/>
      <c r="X252" s="110"/>
      <c r="Y252" s="110"/>
      <c r="Z252" s="110">
        <f t="shared" si="218"/>
        <v>800</v>
      </c>
      <c r="AA252" s="105">
        <f t="shared" si="229"/>
        <v>160</v>
      </c>
      <c r="AB252" s="110">
        <v>800</v>
      </c>
      <c r="AC252" s="110"/>
      <c r="AD252" s="110"/>
      <c r="AE252" s="110">
        <v>500</v>
      </c>
      <c r="AF252" s="110"/>
      <c r="AG252" s="110"/>
      <c r="AH252" s="105">
        <f t="shared" si="220"/>
        <v>1300</v>
      </c>
      <c r="AI252" s="105">
        <f t="shared" si="230"/>
        <v>260</v>
      </c>
      <c r="AJ252" s="105">
        <v>800</v>
      </c>
      <c r="AK252" s="111"/>
      <c r="AL252" s="105"/>
      <c r="AM252" s="105"/>
      <c r="AN252" s="105"/>
      <c r="AO252" s="110">
        <f t="shared" si="222"/>
        <v>800</v>
      </c>
      <c r="AP252" s="105">
        <f t="shared" si="231"/>
        <v>160</v>
      </c>
      <c r="AQ252" s="107">
        <v>800</v>
      </c>
      <c r="AR252" s="114"/>
      <c r="AS252" s="114"/>
      <c r="AT252" s="105"/>
      <c r="AU252" s="105"/>
      <c r="AV252" s="105">
        <f t="shared" si="224"/>
        <v>800</v>
      </c>
      <c r="AW252" s="105">
        <f t="shared" si="225"/>
        <v>160</v>
      </c>
      <c r="AX252" s="109">
        <v>800</v>
      </c>
      <c r="AY252" s="115"/>
      <c r="AZ252" s="115"/>
      <c r="BA252" s="115"/>
      <c r="BB252" s="117"/>
      <c r="BC252" s="105">
        <f t="shared" si="192"/>
        <v>800</v>
      </c>
      <c r="BD252" s="109">
        <f t="shared" si="193"/>
        <v>160</v>
      </c>
      <c r="BE252" s="105">
        <v>800</v>
      </c>
      <c r="BF252" s="105"/>
      <c r="BG252" s="105"/>
      <c r="BH252" s="105"/>
      <c r="BI252" s="106">
        <v>500</v>
      </c>
      <c r="BJ252" s="117"/>
      <c r="BK252" s="105">
        <f t="shared" si="213"/>
        <v>1300</v>
      </c>
      <c r="BL252" s="105">
        <f t="shared" si="214"/>
        <v>260</v>
      </c>
      <c r="BM252" s="105">
        <v>800</v>
      </c>
      <c r="BN252" s="105"/>
      <c r="BO252" s="105"/>
      <c r="BP252" s="105"/>
      <c r="BQ252" s="105"/>
      <c r="BR252" s="105">
        <f t="shared" si="194"/>
        <v>800</v>
      </c>
      <c r="BS252" s="105">
        <f t="shared" si="195"/>
        <v>160</v>
      </c>
      <c r="BT252" s="105">
        <v>800</v>
      </c>
      <c r="BU252" s="105"/>
      <c r="BV252" s="105"/>
      <c r="BW252" s="105"/>
      <c r="BX252" s="111"/>
      <c r="BY252" s="105">
        <f t="shared" si="196"/>
        <v>800</v>
      </c>
      <c r="BZ252" s="105">
        <f t="shared" si="197"/>
        <v>160</v>
      </c>
      <c r="CA252" s="106">
        <v>800</v>
      </c>
      <c r="CB252" s="106"/>
      <c r="CC252" s="105"/>
      <c r="CD252" s="110"/>
      <c r="CE252" s="117"/>
      <c r="CF252" s="105">
        <f t="shared" si="198"/>
        <v>800</v>
      </c>
      <c r="CG252" s="105">
        <f t="shared" si="199"/>
        <v>160</v>
      </c>
      <c r="CH252" s="106">
        <v>800</v>
      </c>
      <c r="CI252" s="105"/>
      <c r="CJ252" s="105"/>
      <c r="CK252" s="106">
        <v>800</v>
      </c>
      <c r="CL252" s="105"/>
      <c r="CM252" s="117"/>
      <c r="CN252" s="105">
        <f t="shared" si="232"/>
        <v>1600</v>
      </c>
      <c r="CO252" s="105">
        <f t="shared" si="233"/>
        <v>320</v>
      </c>
      <c r="CP252" s="105">
        <f t="shared" si="234"/>
        <v>9600</v>
      </c>
      <c r="CQ252" s="105">
        <f t="shared" si="235"/>
        <v>0</v>
      </c>
      <c r="CR252" s="105">
        <f t="shared" si="236"/>
        <v>1800</v>
      </c>
      <c r="CS252" s="105">
        <f t="shared" si="237"/>
        <v>0</v>
      </c>
      <c r="CT252" s="105">
        <f t="shared" si="238"/>
        <v>11400</v>
      </c>
      <c r="CU252" s="125">
        <f t="shared" si="241"/>
        <v>950</v>
      </c>
      <c r="CV252" s="106">
        <f t="shared" si="239"/>
        <v>2280</v>
      </c>
      <c r="CW252" s="105">
        <f t="shared" si="240"/>
        <v>9120</v>
      </c>
      <c r="CY252" s="87"/>
    </row>
    <row r="253" spans="1:103" s="88" customFormat="1" ht="18.95" customHeight="1" x14ac:dyDescent="0.25">
      <c r="A253" s="111">
        <v>47</v>
      </c>
      <c r="B253" s="384" t="s">
        <v>187</v>
      </c>
      <c r="C253" s="117" t="s">
        <v>90</v>
      </c>
      <c r="D253" s="106">
        <v>1000</v>
      </c>
      <c r="E253" s="110"/>
      <c r="F253" s="110"/>
      <c r="G253" s="110"/>
      <c r="H253" s="105"/>
      <c r="I253" s="110">
        <f t="shared" si="242"/>
        <v>1000</v>
      </c>
      <c r="J253" s="106">
        <f t="shared" si="243"/>
        <v>200</v>
      </c>
      <c r="K253" s="110">
        <v>1000</v>
      </c>
      <c r="L253" s="110"/>
      <c r="M253" s="110"/>
      <c r="N253" s="110"/>
      <c r="O253" s="110"/>
      <c r="P253" s="106"/>
      <c r="Q253" s="110">
        <f t="shared" si="216"/>
        <v>1000</v>
      </c>
      <c r="R253" s="110">
        <f t="shared" si="228"/>
        <v>200</v>
      </c>
      <c r="S253" s="110">
        <v>1000</v>
      </c>
      <c r="T253" s="110"/>
      <c r="U253" s="110"/>
      <c r="V253" s="110"/>
      <c r="W253" s="110"/>
      <c r="X253" s="110">
        <v>500</v>
      </c>
      <c r="Y253" s="110"/>
      <c r="Z253" s="110">
        <f t="shared" si="218"/>
        <v>1500</v>
      </c>
      <c r="AA253" s="105">
        <f t="shared" si="229"/>
        <v>300</v>
      </c>
      <c r="AB253" s="110">
        <v>1000</v>
      </c>
      <c r="AC253" s="110"/>
      <c r="AD253" s="110"/>
      <c r="AE253" s="110">
        <v>500</v>
      </c>
      <c r="AF253" s="110"/>
      <c r="AG253" s="110"/>
      <c r="AH253" s="105">
        <f t="shared" si="220"/>
        <v>1500</v>
      </c>
      <c r="AI253" s="105">
        <f t="shared" si="230"/>
        <v>300</v>
      </c>
      <c r="AJ253" s="105">
        <v>1000</v>
      </c>
      <c r="AK253" s="111"/>
      <c r="AL253" s="105"/>
      <c r="AM253" s="105"/>
      <c r="AN253" s="105"/>
      <c r="AO253" s="110">
        <f t="shared" si="222"/>
        <v>1000</v>
      </c>
      <c r="AP253" s="105">
        <f t="shared" si="231"/>
        <v>200</v>
      </c>
      <c r="AQ253" s="107">
        <v>1000</v>
      </c>
      <c r="AR253" s="114"/>
      <c r="AS253" s="114"/>
      <c r="AT253" s="105"/>
      <c r="AU253" s="105"/>
      <c r="AV253" s="105">
        <f t="shared" si="224"/>
        <v>1000</v>
      </c>
      <c r="AW253" s="105">
        <f t="shared" si="225"/>
        <v>200</v>
      </c>
      <c r="AX253" s="109">
        <v>1000</v>
      </c>
      <c r="AY253" s="115"/>
      <c r="AZ253" s="115"/>
      <c r="BA253" s="115"/>
      <c r="BB253" s="117"/>
      <c r="BC253" s="105">
        <f t="shared" si="192"/>
        <v>1000</v>
      </c>
      <c r="BD253" s="109">
        <f t="shared" si="193"/>
        <v>200</v>
      </c>
      <c r="BE253" s="105">
        <v>1000</v>
      </c>
      <c r="BF253" s="105"/>
      <c r="BG253" s="105"/>
      <c r="BH253" s="105">
        <v>500</v>
      </c>
      <c r="BI253" s="106">
        <v>500</v>
      </c>
      <c r="BJ253" s="117"/>
      <c r="BK253" s="105">
        <f t="shared" si="213"/>
        <v>2000</v>
      </c>
      <c r="BL253" s="105">
        <f t="shared" si="214"/>
        <v>400</v>
      </c>
      <c r="BM253" s="105">
        <v>1000</v>
      </c>
      <c r="BN253" s="105"/>
      <c r="BO253" s="105"/>
      <c r="BP253" s="105"/>
      <c r="BQ253" s="105"/>
      <c r="BR253" s="105">
        <f t="shared" si="194"/>
        <v>1000</v>
      </c>
      <c r="BS253" s="105">
        <f t="shared" si="195"/>
        <v>200</v>
      </c>
      <c r="BT253" s="105">
        <v>1000</v>
      </c>
      <c r="BU253" s="105"/>
      <c r="BV253" s="105"/>
      <c r="BW253" s="105"/>
      <c r="BX253" s="111"/>
      <c r="BY253" s="105">
        <f t="shared" si="196"/>
        <v>1000</v>
      </c>
      <c r="BZ253" s="105">
        <f t="shared" si="197"/>
        <v>200</v>
      </c>
      <c r="CA253" s="106">
        <v>1000</v>
      </c>
      <c r="CB253" s="106"/>
      <c r="CC253" s="105"/>
      <c r="CD253" s="110"/>
      <c r="CE253" s="117"/>
      <c r="CF253" s="105">
        <f t="shared" si="198"/>
        <v>1000</v>
      </c>
      <c r="CG253" s="105">
        <f t="shared" si="199"/>
        <v>200</v>
      </c>
      <c r="CH253" s="106">
        <v>1000</v>
      </c>
      <c r="CI253" s="105"/>
      <c r="CJ253" s="105"/>
      <c r="CK253" s="106">
        <v>1000</v>
      </c>
      <c r="CL253" s="105"/>
      <c r="CM253" s="117"/>
      <c r="CN253" s="105">
        <f t="shared" si="232"/>
        <v>2000</v>
      </c>
      <c r="CO253" s="105">
        <f t="shared" si="233"/>
        <v>400</v>
      </c>
      <c r="CP253" s="105">
        <f t="shared" si="234"/>
        <v>12000</v>
      </c>
      <c r="CQ253" s="105">
        <f t="shared" si="235"/>
        <v>0</v>
      </c>
      <c r="CR253" s="105">
        <f t="shared" si="236"/>
        <v>3000</v>
      </c>
      <c r="CS253" s="105">
        <f t="shared" si="237"/>
        <v>0</v>
      </c>
      <c r="CT253" s="105">
        <f t="shared" si="238"/>
        <v>15000</v>
      </c>
      <c r="CU253" s="125">
        <f t="shared" si="241"/>
        <v>1250</v>
      </c>
      <c r="CV253" s="106">
        <f t="shared" si="239"/>
        <v>3000</v>
      </c>
      <c r="CW253" s="105">
        <f t="shared" si="240"/>
        <v>12000</v>
      </c>
      <c r="CY253" s="87"/>
    </row>
    <row r="254" spans="1:103" s="88" customFormat="1" ht="18.95" customHeight="1" x14ac:dyDescent="0.25">
      <c r="A254" s="111">
        <v>48</v>
      </c>
      <c r="B254" s="384" t="s">
        <v>186</v>
      </c>
      <c r="C254" s="117" t="s">
        <v>90</v>
      </c>
      <c r="D254" s="106">
        <v>1000</v>
      </c>
      <c r="E254" s="110"/>
      <c r="F254" s="110"/>
      <c r="G254" s="110"/>
      <c r="H254" s="105"/>
      <c r="I254" s="110">
        <f t="shared" si="242"/>
        <v>1000</v>
      </c>
      <c r="J254" s="106">
        <f t="shared" si="243"/>
        <v>200</v>
      </c>
      <c r="K254" s="110">
        <v>1000</v>
      </c>
      <c r="L254" s="110"/>
      <c r="M254" s="110"/>
      <c r="N254" s="110"/>
      <c r="O254" s="110"/>
      <c r="P254" s="106"/>
      <c r="Q254" s="110">
        <f t="shared" si="216"/>
        <v>1000</v>
      </c>
      <c r="R254" s="110">
        <f t="shared" si="228"/>
        <v>200</v>
      </c>
      <c r="S254" s="110">
        <v>1000</v>
      </c>
      <c r="T254" s="110"/>
      <c r="U254" s="110"/>
      <c r="V254" s="110">
        <v>125</v>
      </c>
      <c r="W254" s="110"/>
      <c r="X254" s="110"/>
      <c r="Y254" s="110"/>
      <c r="Z254" s="110">
        <f t="shared" si="218"/>
        <v>1125</v>
      </c>
      <c r="AA254" s="105">
        <f t="shared" si="229"/>
        <v>225</v>
      </c>
      <c r="AB254" s="110">
        <v>1000</v>
      </c>
      <c r="AC254" s="110"/>
      <c r="AD254" s="110"/>
      <c r="AE254" s="110">
        <v>500</v>
      </c>
      <c r="AF254" s="110"/>
      <c r="AG254" s="110"/>
      <c r="AH254" s="105">
        <f t="shared" si="220"/>
        <v>1500</v>
      </c>
      <c r="AI254" s="105">
        <f t="shared" si="230"/>
        <v>300</v>
      </c>
      <c r="AJ254" s="105">
        <v>1000</v>
      </c>
      <c r="AK254" s="111"/>
      <c r="AL254" s="105"/>
      <c r="AM254" s="105"/>
      <c r="AN254" s="105"/>
      <c r="AO254" s="110">
        <f t="shared" si="222"/>
        <v>1000</v>
      </c>
      <c r="AP254" s="105">
        <f t="shared" si="231"/>
        <v>200</v>
      </c>
      <c r="AQ254" s="107">
        <v>681.82</v>
      </c>
      <c r="AR254" s="114"/>
      <c r="AS254" s="114"/>
      <c r="AT254" s="109"/>
      <c r="AU254" s="109">
        <v>318.18</v>
      </c>
      <c r="AV254" s="105">
        <f t="shared" si="224"/>
        <v>1000</v>
      </c>
      <c r="AW254" s="105">
        <f t="shared" si="225"/>
        <v>200</v>
      </c>
      <c r="AX254" s="109">
        <v>1000</v>
      </c>
      <c r="AY254" s="115"/>
      <c r="AZ254" s="115"/>
      <c r="BA254" s="115"/>
      <c r="BB254" s="114"/>
      <c r="BC254" s="105">
        <f t="shared" si="192"/>
        <v>1000</v>
      </c>
      <c r="BD254" s="109">
        <f t="shared" si="193"/>
        <v>200</v>
      </c>
      <c r="BE254" s="109">
        <f>130.43+521.74</f>
        <v>652.17000000000007</v>
      </c>
      <c r="BF254" s="109"/>
      <c r="BG254" s="109"/>
      <c r="BH254" s="109"/>
      <c r="BI254" s="106">
        <v>500</v>
      </c>
      <c r="BJ254" s="114"/>
      <c r="BK254" s="105">
        <f t="shared" si="213"/>
        <v>1152.17</v>
      </c>
      <c r="BL254" s="105">
        <f t="shared" si="214"/>
        <v>230.43400000000003</v>
      </c>
      <c r="BM254" s="109">
        <v>772.73</v>
      </c>
      <c r="BN254" s="109"/>
      <c r="BO254" s="109"/>
      <c r="BP254" s="109"/>
      <c r="BQ254" s="109">
        <v>347.82</v>
      </c>
      <c r="BR254" s="105">
        <f t="shared" si="194"/>
        <v>1120.55</v>
      </c>
      <c r="BS254" s="105">
        <f t="shared" si="195"/>
        <v>224.11</v>
      </c>
      <c r="BT254" s="109">
        <v>1000</v>
      </c>
      <c r="BU254" s="109"/>
      <c r="BV254" s="109"/>
      <c r="BW254" s="109"/>
      <c r="BX254" s="116">
        <v>227.27</v>
      </c>
      <c r="BY254" s="105">
        <f t="shared" si="196"/>
        <v>1227.27</v>
      </c>
      <c r="BZ254" s="105">
        <f t="shared" si="197"/>
        <v>245.45400000000001</v>
      </c>
      <c r="CA254" s="107">
        <v>1000</v>
      </c>
      <c r="CB254" s="107"/>
      <c r="CC254" s="109"/>
      <c r="CD254" s="115"/>
      <c r="CE254" s="114"/>
      <c r="CF254" s="105">
        <f t="shared" si="198"/>
        <v>1000</v>
      </c>
      <c r="CG254" s="105">
        <f t="shared" si="199"/>
        <v>200</v>
      </c>
      <c r="CH254" s="107">
        <v>1000</v>
      </c>
      <c r="CI254" s="109"/>
      <c r="CJ254" s="109"/>
      <c r="CK254" s="107">
        <v>1000</v>
      </c>
      <c r="CL254" s="105"/>
      <c r="CM254" s="114"/>
      <c r="CN254" s="105">
        <f t="shared" si="232"/>
        <v>2000</v>
      </c>
      <c r="CO254" s="105">
        <f t="shared" si="233"/>
        <v>400</v>
      </c>
      <c r="CP254" s="105">
        <f t="shared" si="234"/>
        <v>11106.72</v>
      </c>
      <c r="CQ254" s="105">
        <f t="shared" si="235"/>
        <v>0</v>
      </c>
      <c r="CR254" s="105">
        <f t="shared" si="236"/>
        <v>2125</v>
      </c>
      <c r="CS254" s="105">
        <f t="shared" si="237"/>
        <v>893.27</v>
      </c>
      <c r="CT254" s="105">
        <f t="shared" si="238"/>
        <v>14124.990000000002</v>
      </c>
      <c r="CU254" s="125">
        <f t="shared" si="241"/>
        <v>1177.0825000000002</v>
      </c>
      <c r="CV254" s="106">
        <f t="shared" si="239"/>
        <v>2824.9979999999996</v>
      </c>
      <c r="CW254" s="105">
        <f t="shared" si="240"/>
        <v>11299.992000000002</v>
      </c>
      <c r="CY254" s="87"/>
    </row>
    <row r="255" spans="1:103" s="88" customFormat="1" ht="18.95" customHeight="1" x14ac:dyDescent="0.25">
      <c r="A255" s="111">
        <v>49</v>
      </c>
      <c r="B255" s="384" t="s">
        <v>185</v>
      </c>
      <c r="C255" s="117" t="s">
        <v>90</v>
      </c>
      <c r="D255" s="106">
        <v>1000</v>
      </c>
      <c r="E255" s="110"/>
      <c r="F255" s="110"/>
      <c r="G255" s="110"/>
      <c r="H255" s="105"/>
      <c r="I255" s="110">
        <f t="shared" si="242"/>
        <v>1000</v>
      </c>
      <c r="J255" s="106">
        <f t="shared" si="243"/>
        <v>200</v>
      </c>
      <c r="K255" s="110">
        <v>1000</v>
      </c>
      <c r="L255" s="110"/>
      <c r="M255" s="110"/>
      <c r="N255" s="110"/>
      <c r="O255" s="110"/>
      <c r="P255" s="106"/>
      <c r="Q255" s="110">
        <f t="shared" si="216"/>
        <v>1000</v>
      </c>
      <c r="R255" s="110">
        <f t="shared" si="228"/>
        <v>200</v>
      </c>
      <c r="S255" s="110">
        <v>1000</v>
      </c>
      <c r="T255" s="110"/>
      <c r="U255" s="110"/>
      <c r="V255" s="110"/>
      <c r="W255" s="110"/>
      <c r="X255" s="110"/>
      <c r="Y255" s="110"/>
      <c r="Z255" s="110">
        <f t="shared" si="218"/>
        <v>1000</v>
      </c>
      <c r="AA255" s="105">
        <f t="shared" si="229"/>
        <v>200</v>
      </c>
      <c r="AB255" s="110">
        <v>1000</v>
      </c>
      <c r="AC255" s="110"/>
      <c r="AD255" s="110"/>
      <c r="AE255" s="110">
        <v>500</v>
      </c>
      <c r="AF255" s="110"/>
      <c r="AG255" s="110"/>
      <c r="AH255" s="105">
        <f t="shared" si="220"/>
        <v>1500</v>
      </c>
      <c r="AI255" s="105">
        <f t="shared" si="230"/>
        <v>300</v>
      </c>
      <c r="AJ255" s="105">
        <v>1000</v>
      </c>
      <c r="AK255" s="111"/>
      <c r="AL255" s="105"/>
      <c r="AM255" s="105"/>
      <c r="AN255" s="105"/>
      <c r="AO255" s="110">
        <f t="shared" si="222"/>
        <v>1000</v>
      </c>
      <c r="AP255" s="105">
        <f t="shared" si="231"/>
        <v>200</v>
      </c>
      <c r="AQ255" s="107">
        <v>1000</v>
      </c>
      <c r="AR255" s="114"/>
      <c r="AS255" s="114"/>
      <c r="AT255" s="109"/>
      <c r="AU255" s="109"/>
      <c r="AV255" s="105">
        <f t="shared" si="224"/>
        <v>1000</v>
      </c>
      <c r="AW255" s="105">
        <f t="shared" si="225"/>
        <v>200</v>
      </c>
      <c r="AX255" s="109">
        <v>1000</v>
      </c>
      <c r="AY255" s="115"/>
      <c r="AZ255" s="115"/>
      <c r="BA255" s="115"/>
      <c r="BB255" s="114"/>
      <c r="BC255" s="105">
        <f t="shared" si="192"/>
        <v>1000</v>
      </c>
      <c r="BD255" s="109">
        <f t="shared" si="193"/>
        <v>200</v>
      </c>
      <c r="BE255" s="109">
        <v>1000</v>
      </c>
      <c r="BF255" s="109"/>
      <c r="BG255" s="109"/>
      <c r="BH255" s="109"/>
      <c r="BI255" s="106">
        <v>500</v>
      </c>
      <c r="BJ255" s="114"/>
      <c r="BK255" s="105">
        <f t="shared" si="213"/>
        <v>1500</v>
      </c>
      <c r="BL255" s="105">
        <f t="shared" si="214"/>
        <v>300</v>
      </c>
      <c r="BM255" s="109">
        <v>1000</v>
      </c>
      <c r="BN255" s="109"/>
      <c r="BO255" s="109"/>
      <c r="BP255" s="109"/>
      <c r="BQ255" s="109"/>
      <c r="BR255" s="105">
        <f t="shared" si="194"/>
        <v>1000</v>
      </c>
      <c r="BS255" s="105">
        <f t="shared" si="195"/>
        <v>200</v>
      </c>
      <c r="BT255" s="109">
        <v>1000</v>
      </c>
      <c r="BU255" s="109"/>
      <c r="BV255" s="109"/>
      <c r="BW255" s="109"/>
      <c r="BX255" s="116"/>
      <c r="BY255" s="105">
        <f t="shared" si="196"/>
        <v>1000</v>
      </c>
      <c r="BZ255" s="105">
        <f t="shared" si="197"/>
        <v>200</v>
      </c>
      <c r="CA255" s="107">
        <v>1000</v>
      </c>
      <c r="CB255" s="107"/>
      <c r="CC255" s="109"/>
      <c r="CD255" s="115"/>
      <c r="CE255" s="114"/>
      <c r="CF255" s="105">
        <f t="shared" si="198"/>
        <v>1000</v>
      </c>
      <c r="CG255" s="105">
        <f t="shared" si="199"/>
        <v>200</v>
      </c>
      <c r="CH255" s="107">
        <v>1000</v>
      </c>
      <c r="CI255" s="109"/>
      <c r="CJ255" s="109"/>
      <c r="CK255" s="107">
        <v>1000</v>
      </c>
      <c r="CL255" s="105"/>
      <c r="CM255" s="114"/>
      <c r="CN255" s="105">
        <f t="shared" si="232"/>
        <v>2000</v>
      </c>
      <c r="CO255" s="105">
        <f t="shared" si="233"/>
        <v>400</v>
      </c>
      <c r="CP255" s="105">
        <f t="shared" si="234"/>
        <v>12000</v>
      </c>
      <c r="CQ255" s="105">
        <f t="shared" si="235"/>
        <v>0</v>
      </c>
      <c r="CR255" s="105">
        <f t="shared" si="236"/>
        <v>2000</v>
      </c>
      <c r="CS255" s="105">
        <f t="shared" si="237"/>
        <v>0</v>
      </c>
      <c r="CT255" s="105">
        <f t="shared" si="238"/>
        <v>14000</v>
      </c>
      <c r="CU255" s="125">
        <f t="shared" si="241"/>
        <v>1166.6666666666667</v>
      </c>
      <c r="CV255" s="106">
        <f t="shared" si="239"/>
        <v>2800</v>
      </c>
      <c r="CW255" s="105">
        <f t="shared" si="240"/>
        <v>11200</v>
      </c>
      <c r="CY255" s="87"/>
    </row>
    <row r="256" spans="1:103" s="88" customFormat="1" ht="18.95" customHeight="1" x14ac:dyDescent="0.25">
      <c r="A256" s="111">
        <v>50</v>
      </c>
      <c r="B256" s="384" t="s">
        <v>184</v>
      </c>
      <c r="C256" s="117" t="s">
        <v>90</v>
      </c>
      <c r="D256" s="106">
        <v>666.67</v>
      </c>
      <c r="E256" s="110"/>
      <c r="F256" s="110"/>
      <c r="G256" s="110"/>
      <c r="H256" s="105">
        <v>133.33000000000001</v>
      </c>
      <c r="I256" s="110">
        <f t="shared" si="242"/>
        <v>800</v>
      </c>
      <c r="J256" s="106">
        <f t="shared" si="243"/>
        <v>160</v>
      </c>
      <c r="K256" s="110">
        <v>800</v>
      </c>
      <c r="L256" s="110"/>
      <c r="M256" s="110"/>
      <c r="N256" s="110"/>
      <c r="O256" s="110"/>
      <c r="P256" s="106"/>
      <c r="Q256" s="110">
        <f t="shared" si="216"/>
        <v>800</v>
      </c>
      <c r="R256" s="110">
        <f t="shared" si="228"/>
        <v>160</v>
      </c>
      <c r="S256" s="110">
        <v>800</v>
      </c>
      <c r="T256" s="110"/>
      <c r="U256" s="110"/>
      <c r="V256" s="110">
        <v>125</v>
      </c>
      <c r="W256" s="110"/>
      <c r="X256" s="110"/>
      <c r="Y256" s="110"/>
      <c r="Z256" s="110">
        <f t="shared" si="218"/>
        <v>925</v>
      </c>
      <c r="AA256" s="105">
        <f t="shared" si="229"/>
        <v>185</v>
      </c>
      <c r="AB256" s="110">
        <v>800</v>
      </c>
      <c r="AC256" s="110"/>
      <c r="AD256" s="110"/>
      <c r="AE256" s="110">
        <v>500</v>
      </c>
      <c r="AF256" s="110"/>
      <c r="AG256" s="110"/>
      <c r="AH256" s="105">
        <f t="shared" si="220"/>
        <v>1300</v>
      </c>
      <c r="AI256" s="105">
        <f t="shared" si="230"/>
        <v>260</v>
      </c>
      <c r="AJ256" s="105">
        <v>800</v>
      </c>
      <c r="AK256" s="111"/>
      <c r="AL256" s="105"/>
      <c r="AM256" s="105"/>
      <c r="AN256" s="105"/>
      <c r="AO256" s="110">
        <f t="shared" si="222"/>
        <v>800</v>
      </c>
      <c r="AP256" s="105">
        <f t="shared" si="231"/>
        <v>160</v>
      </c>
      <c r="AQ256" s="109">
        <v>800</v>
      </c>
      <c r="AR256" s="114"/>
      <c r="AS256" s="114"/>
      <c r="AT256" s="109"/>
      <c r="AU256" s="109"/>
      <c r="AV256" s="105">
        <f t="shared" si="224"/>
        <v>800</v>
      </c>
      <c r="AW256" s="105">
        <f t="shared" si="225"/>
        <v>160</v>
      </c>
      <c r="AX256" s="109">
        <v>800</v>
      </c>
      <c r="AY256" s="115"/>
      <c r="AZ256" s="115"/>
      <c r="BA256" s="115"/>
      <c r="BB256" s="114"/>
      <c r="BC256" s="105">
        <f t="shared" si="192"/>
        <v>800</v>
      </c>
      <c r="BD256" s="109">
        <f t="shared" si="193"/>
        <v>160</v>
      </c>
      <c r="BE256" s="109">
        <v>800</v>
      </c>
      <c r="BF256" s="109"/>
      <c r="BG256" s="109"/>
      <c r="BH256" s="109"/>
      <c r="BI256" s="106">
        <v>500</v>
      </c>
      <c r="BJ256" s="114"/>
      <c r="BK256" s="105">
        <f t="shared" si="213"/>
        <v>1300</v>
      </c>
      <c r="BL256" s="105">
        <f t="shared" si="214"/>
        <v>260</v>
      </c>
      <c r="BM256" s="109">
        <v>800</v>
      </c>
      <c r="BN256" s="109"/>
      <c r="BO256" s="109"/>
      <c r="BP256" s="109"/>
      <c r="BQ256" s="109"/>
      <c r="BR256" s="105">
        <f t="shared" si="194"/>
        <v>800</v>
      </c>
      <c r="BS256" s="105">
        <f t="shared" si="195"/>
        <v>160</v>
      </c>
      <c r="BT256" s="109">
        <v>800</v>
      </c>
      <c r="BU256" s="109"/>
      <c r="BV256" s="109"/>
      <c r="BW256" s="109"/>
      <c r="BX256" s="115"/>
      <c r="BY256" s="105">
        <f t="shared" si="196"/>
        <v>800</v>
      </c>
      <c r="BZ256" s="105">
        <f t="shared" si="197"/>
        <v>160</v>
      </c>
      <c r="CA256" s="107">
        <v>533.33000000000004</v>
      </c>
      <c r="CB256" s="107"/>
      <c r="CC256" s="109"/>
      <c r="CD256" s="115"/>
      <c r="CE256" s="114">
        <v>266.66000000000003</v>
      </c>
      <c r="CF256" s="105">
        <f t="shared" si="198"/>
        <v>799.99</v>
      </c>
      <c r="CG256" s="105">
        <f t="shared" si="199"/>
        <v>159.99800000000002</v>
      </c>
      <c r="CH256" s="107">
        <v>800</v>
      </c>
      <c r="CI256" s="109"/>
      <c r="CJ256" s="109"/>
      <c r="CK256" s="107">
        <v>800</v>
      </c>
      <c r="CL256" s="105"/>
      <c r="CM256" s="114"/>
      <c r="CN256" s="105">
        <f t="shared" si="232"/>
        <v>1600</v>
      </c>
      <c r="CO256" s="105">
        <f t="shared" si="233"/>
        <v>320</v>
      </c>
      <c r="CP256" s="105">
        <f t="shared" si="234"/>
        <v>9200</v>
      </c>
      <c r="CQ256" s="105">
        <f t="shared" si="235"/>
        <v>0</v>
      </c>
      <c r="CR256" s="105">
        <f t="shared" si="236"/>
        <v>1925</v>
      </c>
      <c r="CS256" s="105">
        <f t="shared" si="237"/>
        <v>399.99</v>
      </c>
      <c r="CT256" s="105">
        <f t="shared" si="238"/>
        <v>11524.99</v>
      </c>
      <c r="CU256" s="125">
        <f t="shared" si="241"/>
        <v>960.41583333333335</v>
      </c>
      <c r="CV256" s="106">
        <f t="shared" si="239"/>
        <v>2304.998</v>
      </c>
      <c r="CW256" s="105">
        <f t="shared" si="240"/>
        <v>9219.9920000000002</v>
      </c>
      <c r="CY256" s="87"/>
    </row>
    <row r="257" spans="1:103" s="88" customFormat="1" ht="18.95" customHeight="1" x14ac:dyDescent="0.25">
      <c r="A257" s="111">
        <v>51</v>
      </c>
      <c r="B257" s="384" t="s">
        <v>183</v>
      </c>
      <c r="C257" s="117" t="s">
        <v>90</v>
      </c>
      <c r="D257" s="106"/>
      <c r="E257" s="110"/>
      <c r="F257" s="110"/>
      <c r="G257" s="110"/>
      <c r="H257" s="105"/>
      <c r="I257" s="110"/>
      <c r="J257" s="106"/>
      <c r="K257" s="110"/>
      <c r="L257" s="110"/>
      <c r="M257" s="110"/>
      <c r="N257" s="110"/>
      <c r="O257" s="110"/>
      <c r="P257" s="106"/>
      <c r="Q257" s="110"/>
      <c r="R257" s="110"/>
      <c r="S257" s="110"/>
      <c r="T257" s="110"/>
      <c r="U257" s="110"/>
      <c r="V257" s="110"/>
      <c r="W257" s="110"/>
      <c r="X257" s="110"/>
      <c r="Y257" s="110"/>
      <c r="Z257" s="110"/>
      <c r="AA257" s="105"/>
      <c r="AB257" s="110"/>
      <c r="AC257" s="110"/>
      <c r="AD257" s="110"/>
      <c r="AE257" s="110"/>
      <c r="AF257" s="110"/>
      <c r="AG257" s="110"/>
      <c r="AH257" s="105"/>
      <c r="AI257" s="105"/>
      <c r="AJ257" s="105"/>
      <c r="AK257" s="111"/>
      <c r="AL257" s="105"/>
      <c r="AM257" s="105"/>
      <c r="AN257" s="105"/>
      <c r="AO257" s="110"/>
      <c r="AP257" s="105"/>
      <c r="AQ257" s="109"/>
      <c r="AR257" s="114"/>
      <c r="AS257" s="114"/>
      <c r="AT257" s="109"/>
      <c r="AU257" s="109"/>
      <c r="AV257" s="105"/>
      <c r="AW257" s="105"/>
      <c r="AX257" s="109"/>
      <c r="AY257" s="115"/>
      <c r="AZ257" s="115"/>
      <c r="BA257" s="115"/>
      <c r="BB257" s="114"/>
      <c r="BC257" s="105"/>
      <c r="BD257" s="109"/>
      <c r="BE257" s="109"/>
      <c r="BF257" s="109"/>
      <c r="BG257" s="109"/>
      <c r="BH257" s="109"/>
      <c r="BI257" s="106"/>
      <c r="BJ257" s="114"/>
      <c r="BK257" s="105"/>
      <c r="BL257" s="105"/>
      <c r="BM257" s="109"/>
      <c r="BN257" s="109"/>
      <c r="BO257" s="109"/>
      <c r="BP257" s="109"/>
      <c r="BQ257" s="109"/>
      <c r="BR257" s="105"/>
      <c r="BS257" s="105"/>
      <c r="BT257" s="109"/>
      <c r="BU257" s="109"/>
      <c r="BV257" s="109"/>
      <c r="BW257" s="109"/>
      <c r="BX257" s="115"/>
      <c r="BY257" s="105"/>
      <c r="BZ257" s="105"/>
      <c r="CA257" s="107"/>
      <c r="CB257" s="107"/>
      <c r="CC257" s="109"/>
      <c r="CD257" s="115"/>
      <c r="CE257" s="114"/>
      <c r="CF257" s="105"/>
      <c r="CG257" s="105"/>
      <c r="CH257" s="107">
        <v>727.27</v>
      </c>
      <c r="CI257" s="109"/>
      <c r="CJ257" s="109"/>
      <c r="CK257" s="109">
        <v>0</v>
      </c>
      <c r="CL257" s="105"/>
      <c r="CM257" s="114"/>
      <c r="CN257" s="105">
        <f t="shared" si="232"/>
        <v>727.27</v>
      </c>
      <c r="CO257" s="105">
        <f t="shared" si="233"/>
        <v>145.45400000000001</v>
      </c>
      <c r="CP257" s="105">
        <f t="shared" si="234"/>
        <v>727.27</v>
      </c>
      <c r="CQ257" s="105">
        <f t="shared" si="235"/>
        <v>0</v>
      </c>
      <c r="CR257" s="105">
        <f t="shared" si="236"/>
        <v>0</v>
      </c>
      <c r="CS257" s="105">
        <f t="shared" si="237"/>
        <v>0</v>
      </c>
      <c r="CT257" s="105">
        <f t="shared" si="238"/>
        <v>727.27</v>
      </c>
      <c r="CU257" s="125">
        <f t="shared" si="241"/>
        <v>60.605833333333329</v>
      </c>
      <c r="CV257" s="106">
        <f t="shared" si="239"/>
        <v>145.45400000000001</v>
      </c>
      <c r="CW257" s="105">
        <f t="shared" si="240"/>
        <v>581.81600000000003</v>
      </c>
      <c r="CY257" s="87"/>
    </row>
    <row r="258" spans="1:103" s="88" customFormat="1" ht="18.95" customHeight="1" x14ac:dyDescent="0.25">
      <c r="A258" s="111">
        <v>52</v>
      </c>
      <c r="B258" s="384" t="s">
        <v>182</v>
      </c>
      <c r="C258" s="117" t="s">
        <v>90</v>
      </c>
      <c r="D258" s="106"/>
      <c r="E258" s="110"/>
      <c r="F258" s="110"/>
      <c r="G258" s="110"/>
      <c r="H258" s="105"/>
      <c r="I258" s="110"/>
      <c r="J258" s="106"/>
      <c r="K258" s="110"/>
      <c r="L258" s="110"/>
      <c r="M258" s="110"/>
      <c r="N258" s="110"/>
      <c r="O258" s="110"/>
      <c r="P258" s="106"/>
      <c r="Q258" s="110"/>
      <c r="R258" s="110"/>
      <c r="S258" s="110"/>
      <c r="T258" s="110"/>
      <c r="U258" s="110"/>
      <c r="V258" s="110"/>
      <c r="W258" s="110"/>
      <c r="X258" s="110"/>
      <c r="Y258" s="110"/>
      <c r="Z258" s="110"/>
      <c r="AA258" s="105"/>
      <c r="AB258" s="110"/>
      <c r="AC258" s="110"/>
      <c r="AD258" s="110"/>
      <c r="AE258" s="110"/>
      <c r="AF258" s="110"/>
      <c r="AG258" s="110"/>
      <c r="AH258" s="105"/>
      <c r="AI258" s="105"/>
      <c r="AJ258" s="105"/>
      <c r="AK258" s="111"/>
      <c r="AL258" s="105"/>
      <c r="AM258" s="105"/>
      <c r="AN258" s="105"/>
      <c r="AO258" s="110"/>
      <c r="AP258" s="105"/>
      <c r="AQ258" s="109"/>
      <c r="AR258" s="114"/>
      <c r="AS258" s="114"/>
      <c r="AT258" s="109"/>
      <c r="AU258" s="109"/>
      <c r="AV258" s="105"/>
      <c r="AW258" s="105"/>
      <c r="AX258" s="109"/>
      <c r="AY258" s="115"/>
      <c r="AZ258" s="115"/>
      <c r="BA258" s="115"/>
      <c r="BB258" s="114"/>
      <c r="BC258" s="105"/>
      <c r="BD258" s="109"/>
      <c r="BE258" s="109"/>
      <c r="BF258" s="109"/>
      <c r="BG258" s="109"/>
      <c r="BH258" s="109"/>
      <c r="BI258" s="106"/>
      <c r="BJ258" s="114"/>
      <c r="BK258" s="105"/>
      <c r="BL258" s="105"/>
      <c r="BM258" s="109"/>
      <c r="BN258" s="109"/>
      <c r="BO258" s="109"/>
      <c r="BP258" s="109"/>
      <c r="BQ258" s="109"/>
      <c r="BR258" s="105"/>
      <c r="BS258" s="105"/>
      <c r="BT258" s="109"/>
      <c r="BU258" s="109"/>
      <c r="BV258" s="109"/>
      <c r="BW258" s="109"/>
      <c r="BX258" s="115"/>
      <c r="BY258" s="105"/>
      <c r="BZ258" s="105"/>
      <c r="CA258" s="107"/>
      <c r="CB258" s="107"/>
      <c r="CC258" s="109"/>
      <c r="CD258" s="115"/>
      <c r="CE258" s="114"/>
      <c r="CF258" s="105"/>
      <c r="CG258" s="105"/>
      <c r="CH258" s="107">
        <v>727.27</v>
      </c>
      <c r="CI258" s="109"/>
      <c r="CJ258" s="109"/>
      <c r="CK258" s="109">
        <v>0</v>
      </c>
      <c r="CL258" s="105"/>
      <c r="CM258" s="114"/>
      <c r="CN258" s="105">
        <f t="shared" si="232"/>
        <v>727.27</v>
      </c>
      <c r="CO258" s="105">
        <f t="shared" si="233"/>
        <v>145.45400000000001</v>
      </c>
      <c r="CP258" s="105">
        <f t="shared" si="234"/>
        <v>727.27</v>
      </c>
      <c r="CQ258" s="105">
        <f t="shared" si="235"/>
        <v>0</v>
      </c>
      <c r="CR258" s="105">
        <f t="shared" si="236"/>
        <v>0</v>
      </c>
      <c r="CS258" s="105">
        <f t="shared" si="237"/>
        <v>0</v>
      </c>
      <c r="CT258" s="105">
        <f t="shared" si="238"/>
        <v>727.27</v>
      </c>
      <c r="CU258" s="125">
        <f t="shared" si="241"/>
        <v>60.605833333333329</v>
      </c>
      <c r="CV258" s="106">
        <f t="shared" si="239"/>
        <v>145.45400000000001</v>
      </c>
      <c r="CW258" s="105">
        <f t="shared" si="240"/>
        <v>581.81600000000003</v>
      </c>
      <c r="CY258" s="87"/>
    </row>
    <row r="259" spans="1:103" s="88" customFormat="1" ht="18.95" customHeight="1" x14ac:dyDescent="0.25">
      <c r="A259" s="111">
        <v>53</v>
      </c>
      <c r="B259" s="384" t="s">
        <v>181</v>
      </c>
      <c r="C259" s="117" t="s">
        <v>90</v>
      </c>
      <c r="D259" s="106">
        <v>800</v>
      </c>
      <c r="E259" s="110"/>
      <c r="F259" s="110"/>
      <c r="G259" s="110"/>
      <c r="H259" s="105"/>
      <c r="I259" s="110">
        <f t="shared" ref="I259:I290" si="244">H259+G259+F259+E259+D259</f>
        <v>800</v>
      </c>
      <c r="J259" s="106">
        <f t="shared" ref="J259:J286" si="245">I259*20%</f>
        <v>160</v>
      </c>
      <c r="K259" s="110">
        <v>800</v>
      </c>
      <c r="L259" s="110"/>
      <c r="M259" s="110"/>
      <c r="N259" s="110"/>
      <c r="O259" s="110"/>
      <c r="P259" s="106"/>
      <c r="Q259" s="110">
        <f t="shared" ref="Q259:Q290" si="246">P259+O259+N259+M259+L259+K259</f>
        <v>800</v>
      </c>
      <c r="R259" s="110">
        <f t="shared" ref="R259:R286" si="247">Q259*20%</f>
        <v>160</v>
      </c>
      <c r="S259" s="110">
        <v>685.71</v>
      </c>
      <c r="T259" s="110"/>
      <c r="U259" s="110"/>
      <c r="V259" s="110">
        <v>125</v>
      </c>
      <c r="W259" s="110"/>
      <c r="X259" s="110"/>
      <c r="Y259" s="110">
        <v>114.28</v>
      </c>
      <c r="Z259" s="110">
        <f t="shared" ref="Z259:Z290" si="248">Y259+X259+W259+V259+U259+T259+S259</f>
        <v>924.99</v>
      </c>
      <c r="AA259" s="105">
        <f t="shared" ref="AA259:AA286" si="249">Z259*20%</f>
        <v>184.99800000000002</v>
      </c>
      <c r="AB259" s="110">
        <v>800</v>
      </c>
      <c r="AC259" s="110"/>
      <c r="AD259" s="110"/>
      <c r="AE259" s="110">
        <v>500</v>
      </c>
      <c r="AF259" s="110"/>
      <c r="AG259" s="110"/>
      <c r="AH259" s="105">
        <f t="shared" ref="AH259:AH290" si="250">AG259+AF259+AE259+AD259+AC259+AB259</f>
        <v>1300</v>
      </c>
      <c r="AI259" s="105">
        <f t="shared" ref="AI259:AI286" si="251">AH259*20%</f>
        <v>260</v>
      </c>
      <c r="AJ259" s="105">
        <v>800</v>
      </c>
      <c r="AK259" s="111"/>
      <c r="AL259" s="105"/>
      <c r="AM259" s="105"/>
      <c r="AN259" s="105"/>
      <c r="AO259" s="110">
        <f t="shared" ref="AO259:AO290" si="252">AN259+AM259+AL259+AK259+AJ259</f>
        <v>800</v>
      </c>
      <c r="AP259" s="105">
        <f t="shared" ref="AP259:AP286" si="253">AO259*20%</f>
        <v>160</v>
      </c>
      <c r="AQ259" s="109">
        <v>800</v>
      </c>
      <c r="AR259" s="114"/>
      <c r="AS259" s="114"/>
      <c r="AT259" s="109"/>
      <c r="AU259" s="109"/>
      <c r="AV259" s="105">
        <f t="shared" ref="AV259:AV290" si="254">AU259+AT259+AS259+AR259+AQ259</f>
        <v>800</v>
      </c>
      <c r="AW259" s="105">
        <f t="shared" ref="AW259:AW288" si="255">AV259*20%</f>
        <v>160</v>
      </c>
      <c r="AX259" s="109">
        <v>800</v>
      </c>
      <c r="AY259" s="115"/>
      <c r="AZ259" s="115"/>
      <c r="BA259" s="115"/>
      <c r="BB259" s="114"/>
      <c r="BC259" s="105">
        <f t="shared" ref="BC259:BC290" si="256">BB259+BA259+AZ259+AY259+AX259</f>
        <v>800</v>
      </c>
      <c r="BD259" s="109">
        <f t="shared" ref="BD259:BD288" si="257">BC259*20%</f>
        <v>160</v>
      </c>
      <c r="BE259" s="109">
        <v>800</v>
      </c>
      <c r="BF259" s="109"/>
      <c r="BG259" s="109"/>
      <c r="BH259" s="109"/>
      <c r="BI259" s="106">
        <v>500</v>
      </c>
      <c r="BJ259" s="114"/>
      <c r="BK259" s="105">
        <f t="shared" ref="BK259:BK290" si="258">BJ259+BI259+BH259+BG259+BF259+BE259</f>
        <v>1300</v>
      </c>
      <c r="BL259" s="105">
        <f t="shared" ref="BL259:BL294" si="259">BK259*20%</f>
        <v>260</v>
      </c>
      <c r="BM259" s="109">
        <v>800</v>
      </c>
      <c r="BN259" s="109"/>
      <c r="BO259" s="109"/>
      <c r="BP259" s="109"/>
      <c r="BQ259" s="109"/>
      <c r="BR259" s="105">
        <f t="shared" ref="BR259:BR290" si="260">BQ259+BP259+BO259+BN259+BM259</f>
        <v>800</v>
      </c>
      <c r="BS259" s="105">
        <f t="shared" ref="BS259:BS294" si="261">BR259*20%</f>
        <v>160</v>
      </c>
      <c r="BT259" s="109">
        <v>800</v>
      </c>
      <c r="BU259" s="109"/>
      <c r="BV259" s="109"/>
      <c r="BW259" s="109"/>
      <c r="BX259" s="116"/>
      <c r="BY259" s="105">
        <f t="shared" ref="BY259:BY290" si="262">BX259+BW259+BV259+BU259+BT259</f>
        <v>800</v>
      </c>
      <c r="BZ259" s="105">
        <f t="shared" ref="BZ259:BZ290" si="263">BY259*20%</f>
        <v>160</v>
      </c>
      <c r="CA259" s="107">
        <v>609.52</v>
      </c>
      <c r="CB259" s="107"/>
      <c r="CC259" s="109"/>
      <c r="CD259" s="115"/>
      <c r="CE259" s="114"/>
      <c r="CF259" s="105">
        <f t="shared" ref="CF259:CF290" si="264">CE259+CD259+CC259+CB259+CA259</f>
        <v>609.52</v>
      </c>
      <c r="CG259" s="105">
        <f t="shared" ref="CG259:CG290" si="265">CF259*20%</f>
        <v>121.904</v>
      </c>
      <c r="CH259" s="107">
        <v>690.91</v>
      </c>
      <c r="CI259" s="109"/>
      <c r="CJ259" s="109"/>
      <c r="CK259" s="109">
        <v>800</v>
      </c>
      <c r="CL259" s="105"/>
      <c r="CM259" s="114">
        <f>190.47+109.09</f>
        <v>299.56</v>
      </c>
      <c r="CN259" s="105">
        <f t="shared" si="232"/>
        <v>1790.4699999999998</v>
      </c>
      <c r="CO259" s="105">
        <f t="shared" si="233"/>
        <v>358.09399999999999</v>
      </c>
      <c r="CP259" s="105">
        <f t="shared" si="234"/>
        <v>9186.14</v>
      </c>
      <c r="CQ259" s="105">
        <f t="shared" si="235"/>
        <v>0</v>
      </c>
      <c r="CR259" s="105">
        <f t="shared" si="236"/>
        <v>1925</v>
      </c>
      <c r="CS259" s="105">
        <f t="shared" si="237"/>
        <v>413.84000000000003</v>
      </c>
      <c r="CT259" s="105">
        <f t="shared" si="238"/>
        <v>11524.98</v>
      </c>
      <c r="CU259" s="125">
        <f t="shared" si="241"/>
        <v>960.41499999999996</v>
      </c>
      <c r="CV259" s="106">
        <f t="shared" si="239"/>
        <v>2304.9960000000001</v>
      </c>
      <c r="CW259" s="105">
        <f t="shared" si="240"/>
        <v>9219.9840000000004</v>
      </c>
      <c r="CY259" s="87"/>
    </row>
    <row r="260" spans="1:103" s="88" customFormat="1" ht="18.95" customHeight="1" x14ac:dyDescent="0.25">
      <c r="A260" s="111">
        <v>54</v>
      </c>
      <c r="B260" s="384" t="s">
        <v>180</v>
      </c>
      <c r="C260" s="117" t="s">
        <v>90</v>
      </c>
      <c r="D260" s="106">
        <v>800</v>
      </c>
      <c r="E260" s="110"/>
      <c r="F260" s="110"/>
      <c r="G260" s="110"/>
      <c r="H260" s="105"/>
      <c r="I260" s="110">
        <f t="shared" si="244"/>
        <v>800</v>
      </c>
      <c r="J260" s="106">
        <f t="shared" si="245"/>
        <v>160</v>
      </c>
      <c r="K260" s="110">
        <v>800</v>
      </c>
      <c r="L260" s="110"/>
      <c r="M260" s="110"/>
      <c r="N260" s="110"/>
      <c r="O260" s="110"/>
      <c r="P260" s="106"/>
      <c r="Q260" s="110">
        <f t="shared" si="246"/>
        <v>800</v>
      </c>
      <c r="R260" s="110">
        <f t="shared" si="247"/>
        <v>160</v>
      </c>
      <c r="S260" s="110">
        <v>800</v>
      </c>
      <c r="T260" s="110"/>
      <c r="U260" s="110"/>
      <c r="V260" s="110">
        <v>125</v>
      </c>
      <c r="W260" s="110"/>
      <c r="X260" s="110"/>
      <c r="Y260" s="110"/>
      <c r="Z260" s="110">
        <f t="shared" si="248"/>
        <v>925</v>
      </c>
      <c r="AA260" s="105">
        <f t="shared" si="249"/>
        <v>185</v>
      </c>
      <c r="AB260" s="110">
        <v>800</v>
      </c>
      <c r="AC260" s="110"/>
      <c r="AD260" s="110"/>
      <c r="AE260" s="110">
        <v>500</v>
      </c>
      <c r="AF260" s="110"/>
      <c r="AG260" s="110"/>
      <c r="AH260" s="105">
        <f t="shared" si="250"/>
        <v>1300</v>
      </c>
      <c r="AI260" s="105">
        <f t="shared" si="251"/>
        <v>260</v>
      </c>
      <c r="AJ260" s="105">
        <v>800</v>
      </c>
      <c r="AK260" s="111"/>
      <c r="AL260" s="105"/>
      <c r="AM260" s="105"/>
      <c r="AN260" s="105"/>
      <c r="AO260" s="110">
        <f t="shared" si="252"/>
        <v>800</v>
      </c>
      <c r="AP260" s="105">
        <f t="shared" si="253"/>
        <v>160</v>
      </c>
      <c r="AQ260" s="109">
        <v>800</v>
      </c>
      <c r="AR260" s="114"/>
      <c r="AS260" s="114"/>
      <c r="AT260" s="109"/>
      <c r="AU260" s="109"/>
      <c r="AV260" s="105">
        <f t="shared" si="254"/>
        <v>800</v>
      </c>
      <c r="AW260" s="105">
        <f t="shared" si="255"/>
        <v>160</v>
      </c>
      <c r="AX260" s="109">
        <v>800</v>
      </c>
      <c r="AY260" s="115"/>
      <c r="AZ260" s="115"/>
      <c r="BA260" s="115"/>
      <c r="BB260" s="114"/>
      <c r="BC260" s="105">
        <f t="shared" si="256"/>
        <v>800</v>
      </c>
      <c r="BD260" s="109">
        <f t="shared" si="257"/>
        <v>160</v>
      </c>
      <c r="BE260" s="109">
        <v>800</v>
      </c>
      <c r="BF260" s="109"/>
      <c r="BG260" s="109"/>
      <c r="BH260" s="109"/>
      <c r="BI260" s="106">
        <v>500</v>
      </c>
      <c r="BJ260" s="114"/>
      <c r="BK260" s="105">
        <f t="shared" si="258"/>
        <v>1300</v>
      </c>
      <c r="BL260" s="105">
        <f t="shared" si="259"/>
        <v>260</v>
      </c>
      <c r="BM260" s="109">
        <v>800</v>
      </c>
      <c r="BN260" s="109"/>
      <c r="BO260" s="109"/>
      <c r="BP260" s="109"/>
      <c r="BQ260" s="109"/>
      <c r="BR260" s="105">
        <f t="shared" si="260"/>
        <v>800</v>
      </c>
      <c r="BS260" s="105">
        <f t="shared" si="261"/>
        <v>160</v>
      </c>
      <c r="BT260" s="109">
        <v>800</v>
      </c>
      <c r="BU260" s="109"/>
      <c r="BV260" s="109"/>
      <c r="BW260" s="109"/>
      <c r="BX260" s="116"/>
      <c r="BY260" s="105">
        <f t="shared" si="262"/>
        <v>800</v>
      </c>
      <c r="BZ260" s="105">
        <f t="shared" si="263"/>
        <v>160</v>
      </c>
      <c r="CA260" s="107">
        <v>800</v>
      </c>
      <c r="CB260" s="107"/>
      <c r="CC260" s="109"/>
      <c r="CD260" s="115"/>
      <c r="CE260" s="114"/>
      <c r="CF260" s="105">
        <f t="shared" si="264"/>
        <v>800</v>
      </c>
      <c r="CG260" s="105">
        <f t="shared" si="265"/>
        <v>160</v>
      </c>
      <c r="CH260" s="107">
        <v>800</v>
      </c>
      <c r="CI260" s="109"/>
      <c r="CJ260" s="109"/>
      <c r="CK260" s="107">
        <v>800</v>
      </c>
      <c r="CL260" s="105"/>
      <c r="CM260" s="114"/>
      <c r="CN260" s="105">
        <f t="shared" si="232"/>
        <v>1600</v>
      </c>
      <c r="CO260" s="105">
        <f t="shared" si="233"/>
        <v>320</v>
      </c>
      <c r="CP260" s="105">
        <f t="shared" si="234"/>
        <v>9600</v>
      </c>
      <c r="CQ260" s="105">
        <f t="shared" si="235"/>
        <v>0</v>
      </c>
      <c r="CR260" s="105">
        <f t="shared" si="236"/>
        <v>1925</v>
      </c>
      <c r="CS260" s="105">
        <f t="shared" si="237"/>
        <v>0</v>
      </c>
      <c r="CT260" s="105">
        <f t="shared" si="238"/>
        <v>11525</v>
      </c>
      <c r="CU260" s="125">
        <f t="shared" si="241"/>
        <v>960.41666666666663</v>
      </c>
      <c r="CV260" s="106">
        <f t="shared" si="239"/>
        <v>2305</v>
      </c>
      <c r="CW260" s="105">
        <f t="shared" si="240"/>
        <v>9220</v>
      </c>
      <c r="CY260" s="87"/>
    </row>
    <row r="261" spans="1:103" s="88" customFormat="1" ht="18.95" customHeight="1" x14ac:dyDescent="0.25">
      <c r="A261" s="111">
        <v>55</v>
      </c>
      <c r="B261" s="384" t="s">
        <v>179</v>
      </c>
      <c r="C261" s="117" t="s">
        <v>90</v>
      </c>
      <c r="D261" s="106">
        <v>800</v>
      </c>
      <c r="E261" s="110"/>
      <c r="F261" s="110"/>
      <c r="G261" s="110"/>
      <c r="H261" s="105"/>
      <c r="I261" s="110">
        <f t="shared" si="244"/>
        <v>800</v>
      </c>
      <c r="J261" s="106">
        <f t="shared" si="245"/>
        <v>160</v>
      </c>
      <c r="K261" s="110">
        <v>800</v>
      </c>
      <c r="L261" s="110"/>
      <c r="M261" s="110"/>
      <c r="N261" s="110"/>
      <c r="O261" s="110"/>
      <c r="P261" s="106"/>
      <c r="Q261" s="110">
        <f t="shared" si="246"/>
        <v>800</v>
      </c>
      <c r="R261" s="110">
        <f t="shared" si="247"/>
        <v>160</v>
      </c>
      <c r="S261" s="110">
        <v>800</v>
      </c>
      <c r="T261" s="110"/>
      <c r="U261" s="110"/>
      <c r="V261" s="110">
        <v>125</v>
      </c>
      <c r="W261" s="110"/>
      <c r="X261" s="110"/>
      <c r="Y261" s="110"/>
      <c r="Z261" s="110">
        <f t="shared" si="248"/>
        <v>925</v>
      </c>
      <c r="AA261" s="105">
        <f t="shared" si="249"/>
        <v>185</v>
      </c>
      <c r="AB261" s="110">
        <v>800</v>
      </c>
      <c r="AC261" s="110"/>
      <c r="AD261" s="110"/>
      <c r="AE261" s="110">
        <v>500</v>
      </c>
      <c r="AF261" s="110"/>
      <c r="AG261" s="110"/>
      <c r="AH261" s="105">
        <f t="shared" si="250"/>
        <v>1300</v>
      </c>
      <c r="AI261" s="105">
        <f t="shared" si="251"/>
        <v>260</v>
      </c>
      <c r="AJ261" s="105">
        <v>800</v>
      </c>
      <c r="AK261" s="111"/>
      <c r="AL261" s="105"/>
      <c r="AM261" s="105"/>
      <c r="AN261" s="105"/>
      <c r="AO261" s="110">
        <f t="shared" si="252"/>
        <v>800</v>
      </c>
      <c r="AP261" s="105">
        <f t="shared" si="253"/>
        <v>160</v>
      </c>
      <c r="AQ261" s="109">
        <v>800</v>
      </c>
      <c r="AR261" s="114"/>
      <c r="AS261" s="114"/>
      <c r="AT261" s="109"/>
      <c r="AU261" s="109"/>
      <c r="AV261" s="105">
        <f t="shared" si="254"/>
        <v>800</v>
      </c>
      <c r="AW261" s="105">
        <f t="shared" si="255"/>
        <v>160</v>
      </c>
      <c r="AX261" s="109">
        <v>800</v>
      </c>
      <c r="AY261" s="115"/>
      <c r="AZ261" s="115"/>
      <c r="BA261" s="115"/>
      <c r="BB261" s="114"/>
      <c r="BC261" s="105">
        <f t="shared" si="256"/>
        <v>800</v>
      </c>
      <c r="BD261" s="109">
        <f t="shared" si="257"/>
        <v>160</v>
      </c>
      <c r="BE261" s="109">
        <v>0</v>
      </c>
      <c r="BF261" s="109"/>
      <c r="BG261" s="109"/>
      <c r="BH261" s="109"/>
      <c r="BI261" s="107">
        <v>500</v>
      </c>
      <c r="BJ261" s="114"/>
      <c r="BK261" s="105">
        <f t="shared" si="258"/>
        <v>500</v>
      </c>
      <c r="BL261" s="105">
        <f t="shared" si="259"/>
        <v>100</v>
      </c>
      <c r="BM261" s="109">
        <v>256.74</v>
      </c>
      <c r="BN261" s="109"/>
      <c r="BO261" s="109"/>
      <c r="BP261" s="109"/>
      <c r="BQ261" s="109">
        <f>821.52+521.73</f>
        <v>1343.25</v>
      </c>
      <c r="BR261" s="105">
        <f t="shared" si="260"/>
        <v>1599.99</v>
      </c>
      <c r="BS261" s="105">
        <f t="shared" si="261"/>
        <v>319.99800000000005</v>
      </c>
      <c r="BT261" s="109">
        <v>800</v>
      </c>
      <c r="BU261" s="109"/>
      <c r="BV261" s="109"/>
      <c r="BW261" s="109"/>
      <c r="BX261" s="116"/>
      <c r="BY261" s="105">
        <f t="shared" si="262"/>
        <v>800</v>
      </c>
      <c r="BZ261" s="105">
        <f t="shared" si="263"/>
        <v>160</v>
      </c>
      <c r="CA261" s="107">
        <v>457.14</v>
      </c>
      <c r="CB261" s="107"/>
      <c r="CC261" s="109"/>
      <c r="CD261" s="115"/>
      <c r="CE261" s="114">
        <v>342.85</v>
      </c>
      <c r="CF261" s="105">
        <f t="shared" si="264"/>
        <v>799.99</v>
      </c>
      <c r="CG261" s="105">
        <f t="shared" si="265"/>
        <v>159.99800000000002</v>
      </c>
      <c r="CH261" s="107">
        <v>800</v>
      </c>
      <c r="CI261" s="109"/>
      <c r="CJ261" s="109"/>
      <c r="CK261" s="107">
        <v>800</v>
      </c>
      <c r="CL261" s="105"/>
      <c r="CM261" s="114"/>
      <c r="CN261" s="105">
        <f t="shared" si="232"/>
        <v>1600</v>
      </c>
      <c r="CO261" s="105">
        <f t="shared" si="233"/>
        <v>320</v>
      </c>
      <c r="CP261" s="105">
        <f t="shared" si="234"/>
        <v>7913.88</v>
      </c>
      <c r="CQ261" s="105">
        <f t="shared" si="235"/>
        <v>0</v>
      </c>
      <c r="CR261" s="105">
        <f t="shared" si="236"/>
        <v>1925</v>
      </c>
      <c r="CS261" s="105">
        <f t="shared" si="237"/>
        <v>1686.1</v>
      </c>
      <c r="CT261" s="105">
        <f t="shared" si="238"/>
        <v>11524.98</v>
      </c>
      <c r="CU261" s="125">
        <f t="shared" si="241"/>
        <v>960.41499999999996</v>
      </c>
      <c r="CV261" s="106">
        <f t="shared" si="239"/>
        <v>2304.9960000000001</v>
      </c>
      <c r="CW261" s="105">
        <f t="shared" si="240"/>
        <v>9219.9840000000004</v>
      </c>
      <c r="CY261" s="87"/>
    </row>
    <row r="262" spans="1:103" s="88" customFormat="1" ht="29.25" customHeight="1" x14ac:dyDescent="0.25">
      <c r="A262" s="111">
        <v>56</v>
      </c>
      <c r="B262" s="434" t="s">
        <v>178</v>
      </c>
      <c r="C262" s="117" t="s">
        <v>90</v>
      </c>
      <c r="D262" s="106">
        <v>800</v>
      </c>
      <c r="E262" s="110"/>
      <c r="F262" s="110"/>
      <c r="G262" s="110"/>
      <c r="H262" s="105"/>
      <c r="I262" s="110">
        <f t="shared" si="244"/>
        <v>800</v>
      </c>
      <c r="J262" s="106">
        <f t="shared" si="245"/>
        <v>160</v>
      </c>
      <c r="K262" s="110">
        <v>685.71</v>
      </c>
      <c r="L262" s="110"/>
      <c r="M262" s="110"/>
      <c r="N262" s="110"/>
      <c r="O262" s="110"/>
      <c r="P262" s="106">
        <v>114.28</v>
      </c>
      <c r="Q262" s="110">
        <f t="shared" si="246"/>
        <v>799.99</v>
      </c>
      <c r="R262" s="110">
        <f t="shared" si="247"/>
        <v>159.99800000000002</v>
      </c>
      <c r="S262" s="110">
        <v>800</v>
      </c>
      <c r="T262" s="110"/>
      <c r="U262" s="110"/>
      <c r="V262" s="110"/>
      <c r="W262" s="110"/>
      <c r="X262" s="110"/>
      <c r="Y262" s="110"/>
      <c r="Z262" s="110">
        <f t="shared" si="248"/>
        <v>800</v>
      </c>
      <c r="AA262" s="105">
        <f t="shared" si="249"/>
        <v>160</v>
      </c>
      <c r="AB262" s="110">
        <v>800</v>
      </c>
      <c r="AC262" s="110"/>
      <c r="AD262" s="110"/>
      <c r="AE262" s="110">
        <v>500</v>
      </c>
      <c r="AF262" s="110"/>
      <c r="AG262" s="110"/>
      <c r="AH262" s="105">
        <f t="shared" si="250"/>
        <v>1300</v>
      </c>
      <c r="AI262" s="105">
        <f t="shared" si="251"/>
        <v>260</v>
      </c>
      <c r="AJ262" s="105">
        <v>800</v>
      </c>
      <c r="AK262" s="111"/>
      <c r="AL262" s="105"/>
      <c r="AM262" s="105"/>
      <c r="AN262" s="105"/>
      <c r="AO262" s="110">
        <f t="shared" si="252"/>
        <v>800</v>
      </c>
      <c r="AP262" s="105">
        <f t="shared" si="253"/>
        <v>160</v>
      </c>
      <c r="AQ262" s="109">
        <v>602.02</v>
      </c>
      <c r="AR262" s="114"/>
      <c r="AS262" s="114"/>
      <c r="AT262" s="109"/>
      <c r="AU262" s="109">
        <v>197.97</v>
      </c>
      <c r="AV262" s="105">
        <f t="shared" si="254"/>
        <v>799.99</v>
      </c>
      <c r="AW262" s="105">
        <f t="shared" si="255"/>
        <v>159.99800000000002</v>
      </c>
      <c r="AX262" s="109">
        <v>685.71</v>
      </c>
      <c r="AY262" s="115"/>
      <c r="AZ262" s="115"/>
      <c r="BA262" s="115"/>
      <c r="BB262" s="114">
        <v>114.28</v>
      </c>
      <c r="BC262" s="105">
        <f t="shared" si="256"/>
        <v>799.99</v>
      </c>
      <c r="BD262" s="109">
        <f t="shared" si="257"/>
        <v>159.99800000000002</v>
      </c>
      <c r="BE262" s="109">
        <v>800</v>
      </c>
      <c r="BF262" s="109"/>
      <c r="BG262" s="109"/>
      <c r="BH262" s="109"/>
      <c r="BI262" s="107">
        <v>500</v>
      </c>
      <c r="BJ262" s="114"/>
      <c r="BK262" s="105">
        <f t="shared" si="258"/>
        <v>1300</v>
      </c>
      <c r="BL262" s="105">
        <f t="shared" si="259"/>
        <v>260</v>
      </c>
      <c r="BM262" s="109">
        <v>800</v>
      </c>
      <c r="BN262" s="109"/>
      <c r="BO262" s="109"/>
      <c r="BP262" s="109"/>
      <c r="BQ262" s="109"/>
      <c r="BR262" s="105">
        <f t="shared" si="260"/>
        <v>800</v>
      </c>
      <c r="BS262" s="105">
        <f t="shared" si="261"/>
        <v>160</v>
      </c>
      <c r="BT262" s="109">
        <v>640</v>
      </c>
      <c r="BU262" s="109"/>
      <c r="BV262" s="109"/>
      <c r="BW262" s="109"/>
      <c r="BX262" s="116">
        <v>160</v>
      </c>
      <c r="BY262" s="105">
        <f t="shared" si="262"/>
        <v>800</v>
      </c>
      <c r="BZ262" s="105">
        <f t="shared" si="263"/>
        <v>160</v>
      </c>
      <c r="CA262" s="107">
        <v>800</v>
      </c>
      <c r="CB262" s="107"/>
      <c r="CC262" s="109"/>
      <c r="CD262" s="115"/>
      <c r="CE262" s="114"/>
      <c r="CF262" s="105">
        <f t="shared" si="264"/>
        <v>800</v>
      </c>
      <c r="CG262" s="105">
        <f t="shared" si="265"/>
        <v>160</v>
      </c>
      <c r="CH262" s="107">
        <v>800</v>
      </c>
      <c r="CI262" s="109"/>
      <c r="CJ262" s="109"/>
      <c r="CK262" s="107">
        <v>800</v>
      </c>
      <c r="CL262" s="105"/>
      <c r="CM262" s="114"/>
      <c r="CN262" s="105">
        <f t="shared" si="232"/>
        <v>1600</v>
      </c>
      <c r="CO262" s="105">
        <f t="shared" si="233"/>
        <v>320</v>
      </c>
      <c r="CP262" s="105">
        <f t="shared" si="234"/>
        <v>9013.4399999999987</v>
      </c>
      <c r="CQ262" s="105">
        <f t="shared" si="235"/>
        <v>0</v>
      </c>
      <c r="CR262" s="105">
        <f t="shared" si="236"/>
        <v>1800</v>
      </c>
      <c r="CS262" s="105">
        <f t="shared" si="237"/>
        <v>586.53</v>
      </c>
      <c r="CT262" s="105">
        <f t="shared" si="238"/>
        <v>11399.97</v>
      </c>
      <c r="CU262" s="125">
        <f t="shared" si="241"/>
        <v>949.99749999999995</v>
      </c>
      <c r="CV262" s="106">
        <f t="shared" si="239"/>
        <v>2279.9940000000001</v>
      </c>
      <c r="CW262" s="105">
        <f t="shared" si="240"/>
        <v>9119.9759999999987</v>
      </c>
      <c r="CY262" s="87"/>
    </row>
    <row r="263" spans="1:103" s="88" customFormat="1" ht="22.5" customHeight="1" x14ac:dyDescent="0.25">
      <c r="A263" s="111">
        <v>57</v>
      </c>
      <c r="B263" s="384" t="s">
        <v>177</v>
      </c>
      <c r="C263" s="117" t="s">
        <v>90</v>
      </c>
      <c r="D263" s="106">
        <v>800</v>
      </c>
      <c r="E263" s="110"/>
      <c r="F263" s="110"/>
      <c r="G263" s="110"/>
      <c r="H263" s="105"/>
      <c r="I263" s="110">
        <f t="shared" si="244"/>
        <v>800</v>
      </c>
      <c r="J263" s="106">
        <f t="shared" si="245"/>
        <v>160</v>
      </c>
      <c r="K263" s="110">
        <v>800</v>
      </c>
      <c r="L263" s="110"/>
      <c r="M263" s="110"/>
      <c r="N263" s="110"/>
      <c r="O263" s="110"/>
      <c r="P263" s="106"/>
      <c r="Q263" s="110">
        <f t="shared" si="246"/>
        <v>800</v>
      </c>
      <c r="R263" s="110">
        <f t="shared" si="247"/>
        <v>160</v>
      </c>
      <c r="S263" s="110">
        <v>800</v>
      </c>
      <c r="T263" s="110"/>
      <c r="U263" s="110"/>
      <c r="V263" s="110">
        <v>125</v>
      </c>
      <c r="W263" s="110"/>
      <c r="X263" s="110"/>
      <c r="Y263" s="110"/>
      <c r="Z263" s="110">
        <f t="shared" si="248"/>
        <v>925</v>
      </c>
      <c r="AA263" s="105">
        <f t="shared" si="249"/>
        <v>185</v>
      </c>
      <c r="AB263" s="110">
        <v>800</v>
      </c>
      <c r="AC263" s="110"/>
      <c r="AD263" s="110"/>
      <c r="AE263" s="110">
        <v>500</v>
      </c>
      <c r="AF263" s="110"/>
      <c r="AG263" s="110"/>
      <c r="AH263" s="105">
        <f t="shared" si="250"/>
        <v>1300</v>
      </c>
      <c r="AI263" s="105">
        <f t="shared" si="251"/>
        <v>260</v>
      </c>
      <c r="AJ263" s="105">
        <v>800</v>
      </c>
      <c r="AK263" s="111"/>
      <c r="AL263" s="105"/>
      <c r="AM263" s="105"/>
      <c r="AN263" s="105"/>
      <c r="AO263" s="110">
        <f t="shared" si="252"/>
        <v>800</v>
      </c>
      <c r="AP263" s="105">
        <f t="shared" si="253"/>
        <v>160</v>
      </c>
      <c r="AQ263" s="109">
        <v>800</v>
      </c>
      <c r="AR263" s="114"/>
      <c r="AS263" s="114"/>
      <c r="AT263" s="109"/>
      <c r="AU263" s="109"/>
      <c r="AV263" s="105">
        <f t="shared" si="254"/>
        <v>800</v>
      </c>
      <c r="AW263" s="105">
        <f t="shared" si="255"/>
        <v>160</v>
      </c>
      <c r="AX263" s="109">
        <v>609.52</v>
      </c>
      <c r="AY263" s="115"/>
      <c r="AZ263" s="115"/>
      <c r="BA263" s="115"/>
      <c r="BB263" s="114">
        <v>190.47</v>
      </c>
      <c r="BC263" s="105">
        <f t="shared" si="256"/>
        <v>799.99</v>
      </c>
      <c r="BD263" s="109">
        <f t="shared" si="257"/>
        <v>159.99800000000002</v>
      </c>
      <c r="BE263" s="109">
        <v>800</v>
      </c>
      <c r="BF263" s="109"/>
      <c r="BG263" s="109"/>
      <c r="BH263" s="109"/>
      <c r="BI263" s="107">
        <v>500</v>
      </c>
      <c r="BJ263" s="114"/>
      <c r="BK263" s="105">
        <f t="shared" si="258"/>
        <v>1300</v>
      </c>
      <c r="BL263" s="105">
        <f t="shared" si="259"/>
        <v>260</v>
      </c>
      <c r="BM263" s="109">
        <v>800</v>
      </c>
      <c r="BN263" s="109"/>
      <c r="BO263" s="109"/>
      <c r="BP263" s="109"/>
      <c r="BQ263" s="109"/>
      <c r="BR263" s="105">
        <f t="shared" si="260"/>
        <v>800</v>
      </c>
      <c r="BS263" s="105">
        <f t="shared" si="261"/>
        <v>160</v>
      </c>
      <c r="BT263" s="109">
        <v>320</v>
      </c>
      <c r="BU263" s="109"/>
      <c r="BV263" s="109"/>
      <c r="BW263" s="109"/>
      <c r="BX263" s="116">
        <f>280+160</f>
        <v>440</v>
      </c>
      <c r="BY263" s="105">
        <f t="shared" si="262"/>
        <v>760</v>
      </c>
      <c r="BZ263" s="105">
        <f t="shared" si="263"/>
        <v>152</v>
      </c>
      <c r="CA263" s="107">
        <v>840</v>
      </c>
      <c r="CB263" s="107"/>
      <c r="CC263" s="109"/>
      <c r="CD263" s="115"/>
      <c r="CE263" s="114"/>
      <c r="CF263" s="105">
        <f t="shared" si="264"/>
        <v>840</v>
      </c>
      <c r="CG263" s="105">
        <f t="shared" si="265"/>
        <v>168</v>
      </c>
      <c r="CH263" s="107">
        <v>800</v>
      </c>
      <c r="CI263" s="109"/>
      <c r="CJ263" s="109"/>
      <c r="CK263" s="107">
        <v>800</v>
      </c>
      <c r="CL263" s="105"/>
      <c r="CM263" s="114"/>
      <c r="CN263" s="105">
        <f t="shared" si="232"/>
        <v>1600</v>
      </c>
      <c r="CO263" s="105">
        <f t="shared" si="233"/>
        <v>320</v>
      </c>
      <c r="CP263" s="105">
        <f t="shared" si="234"/>
        <v>8969.52</v>
      </c>
      <c r="CQ263" s="105">
        <f t="shared" si="235"/>
        <v>0</v>
      </c>
      <c r="CR263" s="105">
        <f t="shared" si="236"/>
        <v>1925</v>
      </c>
      <c r="CS263" s="105">
        <f t="shared" si="237"/>
        <v>630.47</v>
      </c>
      <c r="CT263" s="105">
        <f t="shared" si="238"/>
        <v>11524.99</v>
      </c>
      <c r="CU263" s="125">
        <f t="shared" si="241"/>
        <v>960.41583333333335</v>
      </c>
      <c r="CV263" s="106">
        <f t="shared" si="239"/>
        <v>2304.998</v>
      </c>
      <c r="CW263" s="105">
        <f t="shared" si="240"/>
        <v>9219.9920000000002</v>
      </c>
      <c r="CY263" s="87"/>
    </row>
    <row r="264" spans="1:103" s="88" customFormat="1" ht="18.95" customHeight="1" x14ac:dyDescent="0.25">
      <c r="A264" s="111">
        <v>58</v>
      </c>
      <c r="B264" s="384" t="s">
        <v>176</v>
      </c>
      <c r="C264" s="117" t="s">
        <v>90</v>
      </c>
      <c r="D264" s="106">
        <v>800</v>
      </c>
      <c r="E264" s="110"/>
      <c r="F264" s="110"/>
      <c r="G264" s="110"/>
      <c r="H264" s="105"/>
      <c r="I264" s="110">
        <f t="shared" si="244"/>
        <v>800</v>
      </c>
      <c r="J264" s="106">
        <f t="shared" si="245"/>
        <v>160</v>
      </c>
      <c r="K264" s="110">
        <v>647.62</v>
      </c>
      <c r="L264" s="110"/>
      <c r="M264" s="110"/>
      <c r="N264" s="110"/>
      <c r="O264" s="110"/>
      <c r="P264" s="106">
        <v>152.38</v>
      </c>
      <c r="Q264" s="110">
        <f t="shared" si="246"/>
        <v>800</v>
      </c>
      <c r="R264" s="110">
        <f t="shared" si="247"/>
        <v>160</v>
      </c>
      <c r="S264" s="110">
        <v>800</v>
      </c>
      <c r="T264" s="110"/>
      <c r="U264" s="110"/>
      <c r="V264" s="110">
        <v>125</v>
      </c>
      <c r="W264" s="110"/>
      <c r="X264" s="110"/>
      <c r="Y264" s="110"/>
      <c r="Z264" s="110">
        <f t="shared" si="248"/>
        <v>925</v>
      </c>
      <c r="AA264" s="105">
        <f t="shared" si="249"/>
        <v>185</v>
      </c>
      <c r="AB264" s="110">
        <v>680</v>
      </c>
      <c r="AC264" s="110"/>
      <c r="AD264" s="110"/>
      <c r="AE264" s="110">
        <v>500</v>
      </c>
      <c r="AF264" s="110"/>
      <c r="AG264" s="110">
        <v>120</v>
      </c>
      <c r="AH264" s="105">
        <f t="shared" si="250"/>
        <v>1300</v>
      </c>
      <c r="AI264" s="105">
        <f t="shared" si="251"/>
        <v>260</v>
      </c>
      <c r="AJ264" s="105">
        <v>800</v>
      </c>
      <c r="AK264" s="111"/>
      <c r="AL264" s="105"/>
      <c r="AM264" s="105"/>
      <c r="AN264" s="105"/>
      <c r="AO264" s="110">
        <f t="shared" si="252"/>
        <v>800</v>
      </c>
      <c r="AP264" s="105">
        <f t="shared" si="253"/>
        <v>160</v>
      </c>
      <c r="AQ264" s="109">
        <v>800</v>
      </c>
      <c r="AR264" s="114"/>
      <c r="AS264" s="114"/>
      <c r="AT264" s="109"/>
      <c r="AU264" s="109"/>
      <c r="AV264" s="105">
        <f t="shared" si="254"/>
        <v>800</v>
      </c>
      <c r="AW264" s="105">
        <f t="shared" si="255"/>
        <v>160</v>
      </c>
      <c r="AX264" s="109">
        <v>800</v>
      </c>
      <c r="AY264" s="115"/>
      <c r="AZ264" s="115"/>
      <c r="BA264" s="115"/>
      <c r="BB264" s="114"/>
      <c r="BC264" s="105">
        <f t="shared" si="256"/>
        <v>800</v>
      </c>
      <c r="BD264" s="109">
        <f t="shared" si="257"/>
        <v>160</v>
      </c>
      <c r="BE264" s="109">
        <v>800</v>
      </c>
      <c r="BF264" s="109"/>
      <c r="BG264" s="109"/>
      <c r="BH264" s="109"/>
      <c r="BI264" s="107">
        <v>500</v>
      </c>
      <c r="BJ264" s="114"/>
      <c r="BK264" s="105">
        <f t="shared" si="258"/>
        <v>1300</v>
      </c>
      <c r="BL264" s="105">
        <f t="shared" si="259"/>
        <v>260</v>
      </c>
      <c r="BM264" s="109">
        <v>800</v>
      </c>
      <c r="BN264" s="109"/>
      <c r="BO264" s="109"/>
      <c r="BP264" s="109"/>
      <c r="BQ264" s="109"/>
      <c r="BR264" s="105">
        <f t="shared" si="260"/>
        <v>800</v>
      </c>
      <c r="BS264" s="105">
        <f t="shared" si="261"/>
        <v>160</v>
      </c>
      <c r="BT264" s="109">
        <v>800</v>
      </c>
      <c r="BU264" s="109"/>
      <c r="BV264" s="109"/>
      <c r="BW264" s="109"/>
      <c r="BX264" s="116"/>
      <c r="BY264" s="105">
        <f t="shared" si="262"/>
        <v>800</v>
      </c>
      <c r="BZ264" s="105">
        <f t="shared" si="263"/>
        <v>160</v>
      </c>
      <c r="CA264" s="107">
        <v>800</v>
      </c>
      <c r="CB264" s="107"/>
      <c r="CC264" s="109"/>
      <c r="CD264" s="115"/>
      <c r="CE264" s="114"/>
      <c r="CF264" s="105">
        <f t="shared" si="264"/>
        <v>800</v>
      </c>
      <c r="CG264" s="105">
        <f t="shared" si="265"/>
        <v>160</v>
      </c>
      <c r="CH264" s="107">
        <v>800</v>
      </c>
      <c r="CI264" s="109"/>
      <c r="CJ264" s="109"/>
      <c r="CK264" s="107">
        <v>800</v>
      </c>
      <c r="CL264" s="105"/>
      <c r="CM264" s="114"/>
      <c r="CN264" s="105">
        <f t="shared" si="232"/>
        <v>1600</v>
      </c>
      <c r="CO264" s="105">
        <f t="shared" si="233"/>
        <v>320</v>
      </c>
      <c r="CP264" s="105">
        <f t="shared" si="234"/>
        <v>9327.6200000000008</v>
      </c>
      <c r="CQ264" s="105">
        <f t="shared" si="235"/>
        <v>0</v>
      </c>
      <c r="CR264" s="105">
        <f t="shared" si="236"/>
        <v>1925</v>
      </c>
      <c r="CS264" s="105">
        <f t="shared" si="237"/>
        <v>272.38</v>
      </c>
      <c r="CT264" s="105">
        <f t="shared" si="238"/>
        <v>11525</v>
      </c>
      <c r="CU264" s="125">
        <f t="shared" si="241"/>
        <v>960.41666666666663</v>
      </c>
      <c r="CV264" s="106">
        <f t="shared" si="239"/>
        <v>2305</v>
      </c>
      <c r="CW264" s="105">
        <f t="shared" si="240"/>
        <v>9220</v>
      </c>
      <c r="CY264" s="87"/>
    </row>
    <row r="265" spans="1:103" s="88" customFormat="1" ht="18.95" customHeight="1" x14ac:dyDescent="0.25">
      <c r="A265" s="111">
        <v>59</v>
      </c>
      <c r="B265" s="384" t="s">
        <v>175</v>
      </c>
      <c r="C265" s="117" t="s">
        <v>90</v>
      </c>
      <c r="D265" s="106">
        <v>800</v>
      </c>
      <c r="E265" s="110"/>
      <c r="F265" s="110"/>
      <c r="G265" s="110"/>
      <c r="H265" s="105"/>
      <c r="I265" s="110">
        <f t="shared" si="244"/>
        <v>800</v>
      </c>
      <c r="J265" s="106">
        <f t="shared" si="245"/>
        <v>160</v>
      </c>
      <c r="K265" s="110">
        <v>800</v>
      </c>
      <c r="L265" s="110"/>
      <c r="M265" s="110"/>
      <c r="N265" s="110"/>
      <c r="O265" s="110"/>
      <c r="P265" s="106"/>
      <c r="Q265" s="110">
        <f t="shared" si="246"/>
        <v>800</v>
      </c>
      <c r="R265" s="110">
        <f t="shared" si="247"/>
        <v>160</v>
      </c>
      <c r="S265" s="110">
        <v>800</v>
      </c>
      <c r="T265" s="110"/>
      <c r="U265" s="110"/>
      <c r="V265" s="110">
        <v>125</v>
      </c>
      <c r="W265" s="110"/>
      <c r="X265" s="110"/>
      <c r="Y265" s="110"/>
      <c r="Z265" s="110">
        <f t="shared" si="248"/>
        <v>925</v>
      </c>
      <c r="AA265" s="105">
        <f t="shared" si="249"/>
        <v>185</v>
      </c>
      <c r="AB265" s="110">
        <v>800</v>
      </c>
      <c r="AC265" s="110"/>
      <c r="AD265" s="110"/>
      <c r="AE265" s="110">
        <v>500</v>
      </c>
      <c r="AF265" s="110"/>
      <c r="AG265" s="110"/>
      <c r="AH265" s="105">
        <f t="shared" si="250"/>
        <v>1300</v>
      </c>
      <c r="AI265" s="105">
        <f t="shared" si="251"/>
        <v>260</v>
      </c>
      <c r="AJ265" s="105">
        <v>800</v>
      </c>
      <c r="AK265" s="111"/>
      <c r="AL265" s="105"/>
      <c r="AM265" s="105"/>
      <c r="AN265" s="105"/>
      <c r="AO265" s="110">
        <f t="shared" si="252"/>
        <v>800</v>
      </c>
      <c r="AP265" s="105">
        <f t="shared" si="253"/>
        <v>160</v>
      </c>
      <c r="AQ265" s="109">
        <v>800</v>
      </c>
      <c r="AR265" s="114"/>
      <c r="AS265" s="114"/>
      <c r="AT265" s="109"/>
      <c r="AU265" s="109"/>
      <c r="AV265" s="105">
        <f t="shared" si="254"/>
        <v>800</v>
      </c>
      <c r="AW265" s="105">
        <f t="shared" si="255"/>
        <v>160</v>
      </c>
      <c r="AX265" s="109">
        <v>800</v>
      </c>
      <c r="AY265" s="115"/>
      <c r="AZ265" s="115"/>
      <c r="BA265" s="115"/>
      <c r="BB265" s="114"/>
      <c r="BC265" s="105">
        <f t="shared" si="256"/>
        <v>800</v>
      </c>
      <c r="BD265" s="109">
        <f t="shared" si="257"/>
        <v>160</v>
      </c>
      <c r="BE265" s="109">
        <v>800</v>
      </c>
      <c r="BF265" s="109"/>
      <c r="BG265" s="109"/>
      <c r="BH265" s="109"/>
      <c r="BI265" s="107">
        <v>500</v>
      </c>
      <c r="BJ265" s="114"/>
      <c r="BK265" s="105">
        <f t="shared" si="258"/>
        <v>1300</v>
      </c>
      <c r="BL265" s="105">
        <f t="shared" si="259"/>
        <v>260</v>
      </c>
      <c r="BM265" s="109">
        <v>800</v>
      </c>
      <c r="BN265" s="109"/>
      <c r="BO265" s="109"/>
      <c r="BP265" s="109"/>
      <c r="BQ265" s="109"/>
      <c r="BR265" s="105">
        <f t="shared" si="260"/>
        <v>800</v>
      </c>
      <c r="BS265" s="105">
        <f t="shared" si="261"/>
        <v>160</v>
      </c>
      <c r="BT265" s="109">
        <v>800</v>
      </c>
      <c r="BU265" s="109"/>
      <c r="BV265" s="109"/>
      <c r="BW265" s="109"/>
      <c r="BX265" s="116"/>
      <c r="BY265" s="105">
        <f t="shared" si="262"/>
        <v>800</v>
      </c>
      <c r="BZ265" s="105">
        <f t="shared" si="263"/>
        <v>160</v>
      </c>
      <c r="CA265" s="107">
        <v>800</v>
      </c>
      <c r="CB265" s="107"/>
      <c r="CC265" s="109"/>
      <c r="CD265" s="115"/>
      <c r="CE265" s="114"/>
      <c r="CF265" s="105">
        <f t="shared" si="264"/>
        <v>800</v>
      </c>
      <c r="CG265" s="105">
        <f t="shared" si="265"/>
        <v>160</v>
      </c>
      <c r="CH265" s="107">
        <v>800</v>
      </c>
      <c r="CI265" s="109"/>
      <c r="CJ265" s="109"/>
      <c r="CK265" s="107">
        <v>800</v>
      </c>
      <c r="CL265" s="105"/>
      <c r="CM265" s="114"/>
      <c r="CN265" s="105">
        <f t="shared" si="232"/>
        <v>1600</v>
      </c>
      <c r="CO265" s="105">
        <f t="shared" si="233"/>
        <v>320</v>
      </c>
      <c r="CP265" s="105">
        <f t="shared" si="234"/>
        <v>9600</v>
      </c>
      <c r="CQ265" s="105">
        <f t="shared" si="235"/>
        <v>0</v>
      </c>
      <c r="CR265" s="105">
        <f t="shared" si="236"/>
        <v>1925</v>
      </c>
      <c r="CS265" s="105">
        <f t="shared" si="237"/>
        <v>0</v>
      </c>
      <c r="CT265" s="105">
        <f t="shared" si="238"/>
        <v>11525</v>
      </c>
      <c r="CU265" s="125">
        <f t="shared" si="241"/>
        <v>960.41666666666663</v>
      </c>
      <c r="CV265" s="106">
        <f t="shared" si="239"/>
        <v>2305</v>
      </c>
      <c r="CW265" s="105">
        <f t="shared" si="240"/>
        <v>9220</v>
      </c>
      <c r="CY265" s="87"/>
    </row>
    <row r="266" spans="1:103" s="88" customFormat="1" ht="18.95" customHeight="1" x14ac:dyDescent="0.25">
      <c r="A266" s="111">
        <v>60</v>
      </c>
      <c r="B266" s="384" t="s">
        <v>174</v>
      </c>
      <c r="C266" s="117" t="s">
        <v>90</v>
      </c>
      <c r="D266" s="106">
        <v>800</v>
      </c>
      <c r="E266" s="110"/>
      <c r="F266" s="110"/>
      <c r="G266" s="110"/>
      <c r="H266" s="105"/>
      <c r="I266" s="110">
        <f t="shared" si="244"/>
        <v>800</v>
      </c>
      <c r="J266" s="106">
        <f t="shared" si="245"/>
        <v>160</v>
      </c>
      <c r="K266" s="110">
        <v>800</v>
      </c>
      <c r="L266" s="110"/>
      <c r="M266" s="110"/>
      <c r="N266" s="110"/>
      <c r="O266" s="110"/>
      <c r="P266" s="106"/>
      <c r="Q266" s="110">
        <f t="shared" si="246"/>
        <v>800</v>
      </c>
      <c r="R266" s="110">
        <f t="shared" si="247"/>
        <v>160</v>
      </c>
      <c r="S266" s="110">
        <v>800</v>
      </c>
      <c r="T266" s="110"/>
      <c r="U266" s="110"/>
      <c r="V266" s="110">
        <v>125</v>
      </c>
      <c r="W266" s="110"/>
      <c r="X266" s="110"/>
      <c r="Y266" s="110"/>
      <c r="Z266" s="110">
        <f t="shared" si="248"/>
        <v>925</v>
      </c>
      <c r="AA266" s="105">
        <f t="shared" si="249"/>
        <v>185</v>
      </c>
      <c r="AB266" s="110">
        <v>720</v>
      </c>
      <c r="AC266" s="110"/>
      <c r="AD266" s="110"/>
      <c r="AE266" s="110">
        <v>500</v>
      </c>
      <c r="AF266" s="110"/>
      <c r="AG266" s="110">
        <v>80</v>
      </c>
      <c r="AH266" s="105">
        <f t="shared" si="250"/>
        <v>1300</v>
      </c>
      <c r="AI266" s="105">
        <f t="shared" si="251"/>
        <v>260</v>
      </c>
      <c r="AJ266" s="105">
        <v>800</v>
      </c>
      <c r="AK266" s="111"/>
      <c r="AL266" s="105"/>
      <c r="AM266" s="105"/>
      <c r="AN266" s="105"/>
      <c r="AO266" s="110">
        <f t="shared" si="252"/>
        <v>800</v>
      </c>
      <c r="AP266" s="105">
        <f t="shared" si="253"/>
        <v>160</v>
      </c>
      <c r="AQ266" s="109">
        <v>800</v>
      </c>
      <c r="AR266" s="114"/>
      <c r="AS266" s="114"/>
      <c r="AT266" s="109"/>
      <c r="AU266" s="109"/>
      <c r="AV266" s="105">
        <f t="shared" si="254"/>
        <v>800</v>
      </c>
      <c r="AW266" s="105">
        <f t="shared" si="255"/>
        <v>160</v>
      </c>
      <c r="AX266" s="109">
        <v>800</v>
      </c>
      <c r="AY266" s="115"/>
      <c r="AZ266" s="115"/>
      <c r="BA266" s="115"/>
      <c r="BB266" s="114"/>
      <c r="BC266" s="105">
        <f t="shared" si="256"/>
        <v>800</v>
      </c>
      <c r="BD266" s="109">
        <f t="shared" si="257"/>
        <v>160</v>
      </c>
      <c r="BE266" s="109">
        <v>695.65</v>
      </c>
      <c r="BF266" s="109"/>
      <c r="BG266" s="109"/>
      <c r="BH266" s="109"/>
      <c r="BI266" s="107">
        <v>500</v>
      </c>
      <c r="BJ266" s="114">
        <v>104.34</v>
      </c>
      <c r="BK266" s="105">
        <f t="shared" si="258"/>
        <v>1299.99</v>
      </c>
      <c r="BL266" s="105">
        <f t="shared" si="259"/>
        <v>259.99799999999999</v>
      </c>
      <c r="BM266" s="109">
        <v>800</v>
      </c>
      <c r="BN266" s="109"/>
      <c r="BO266" s="109"/>
      <c r="BP266" s="109"/>
      <c r="BQ266" s="109"/>
      <c r="BR266" s="105">
        <f t="shared" si="260"/>
        <v>800</v>
      </c>
      <c r="BS266" s="105">
        <f t="shared" si="261"/>
        <v>160</v>
      </c>
      <c r="BT266" s="109">
        <v>800</v>
      </c>
      <c r="BU266" s="109"/>
      <c r="BV266" s="109"/>
      <c r="BW266" s="109"/>
      <c r="BX266" s="116"/>
      <c r="BY266" s="105">
        <f t="shared" si="262"/>
        <v>800</v>
      </c>
      <c r="BZ266" s="105">
        <f t="shared" si="263"/>
        <v>160</v>
      </c>
      <c r="CA266" s="107">
        <v>609.52</v>
      </c>
      <c r="CB266" s="107"/>
      <c r="CC266" s="109"/>
      <c r="CD266" s="115"/>
      <c r="CE266" s="114"/>
      <c r="CF266" s="105">
        <f t="shared" si="264"/>
        <v>609.52</v>
      </c>
      <c r="CG266" s="105">
        <f t="shared" si="265"/>
        <v>121.904</v>
      </c>
      <c r="CH266" s="107">
        <v>800</v>
      </c>
      <c r="CI266" s="109"/>
      <c r="CJ266" s="109"/>
      <c r="CK266" s="109">
        <v>800</v>
      </c>
      <c r="CL266" s="105"/>
      <c r="CM266" s="114">
        <v>190.47</v>
      </c>
      <c r="CN266" s="105">
        <f t="shared" si="232"/>
        <v>1790.47</v>
      </c>
      <c r="CO266" s="105">
        <f t="shared" si="233"/>
        <v>358.09400000000005</v>
      </c>
      <c r="CP266" s="105">
        <f t="shared" si="234"/>
        <v>9225.17</v>
      </c>
      <c r="CQ266" s="105">
        <f t="shared" si="235"/>
        <v>0</v>
      </c>
      <c r="CR266" s="105">
        <f t="shared" si="236"/>
        <v>1925</v>
      </c>
      <c r="CS266" s="105">
        <f t="shared" si="237"/>
        <v>374.81</v>
      </c>
      <c r="CT266" s="105">
        <f t="shared" si="238"/>
        <v>11524.98</v>
      </c>
      <c r="CU266" s="125">
        <f t="shared" si="241"/>
        <v>960.41499999999996</v>
      </c>
      <c r="CV266" s="106">
        <f t="shared" si="239"/>
        <v>2304.9960000000001</v>
      </c>
      <c r="CW266" s="105">
        <f t="shared" si="240"/>
        <v>9219.9840000000004</v>
      </c>
      <c r="CY266" s="87"/>
    </row>
    <row r="267" spans="1:103" s="88" customFormat="1" ht="18.95" customHeight="1" x14ac:dyDescent="0.25">
      <c r="A267" s="111">
        <v>61</v>
      </c>
      <c r="B267" s="384" t="s">
        <v>173</v>
      </c>
      <c r="C267" s="117" t="s">
        <v>90</v>
      </c>
      <c r="D267" s="106">
        <v>800</v>
      </c>
      <c r="E267" s="110"/>
      <c r="F267" s="110"/>
      <c r="G267" s="110"/>
      <c r="H267" s="105"/>
      <c r="I267" s="110">
        <f t="shared" si="244"/>
        <v>800</v>
      </c>
      <c r="J267" s="106">
        <f t="shared" si="245"/>
        <v>160</v>
      </c>
      <c r="K267" s="110">
        <v>800</v>
      </c>
      <c r="L267" s="110"/>
      <c r="M267" s="110"/>
      <c r="N267" s="110"/>
      <c r="O267" s="110"/>
      <c r="P267" s="106"/>
      <c r="Q267" s="110">
        <f t="shared" si="246"/>
        <v>800</v>
      </c>
      <c r="R267" s="110">
        <f t="shared" si="247"/>
        <v>160</v>
      </c>
      <c r="S267" s="110">
        <v>800</v>
      </c>
      <c r="T267" s="110"/>
      <c r="U267" s="110"/>
      <c r="V267" s="110">
        <v>125</v>
      </c>
      <c r="W267" s="110"/>
      <c r="X267" s="110"/>
      <c r="Y267" s="110"/>
      <c r="Z267" s="110">
        <f t="shared" si="248"/>
        <v>925</v>
      </c>
      <c r="AA267" s="105">
        <f t="shared" si="249"/>
        <v>185</v>
      </c>
      <c r="AB267" s="110">
        <v>800</v>
      </c>
      <c r="AC267" s="110"/>
      <c r="AD267" s="110"/>
      <c r="AE267" s="110">
        <v>500</v>
      </c>
      <c r="AF267" s="110"/>
      <c r="AG267" s="110"/>
      <c r="AH267" s="105">
        <f t="shared" si="250"/>
        <v>1300</v>
      </c>
      <c r="AI267" s="105">
        <f t="shared" si="251"/>
        <v>260</v>
      </c>
      <c r="AJ267" s="105">
        <v>666.67</v>
      </c>
      <c r="AK267" s="111"/>
      <c r="AL267" s="105"/>
      <c r="AM267" s="105"/>
      <c r="AN267" s="105">
        <v>133.33000000000001</v>
      </c>
      <c r="AO267" s="110">
        <f t="shared" si="252"/>
        <v>800</v>
      </c>
      <c r="AP267" s="105">
        <f t="shared" si="253"/>
        <v>160</v>
      </c>
      <c r="AQ267" s="109">
        <v>800</v>
      </c>
      <c r="AR267" s="114"/>
      <c r="AS267" s="114"/>
      <c r="AT267" s="109"/>
      <c r="AU267" s="109"/>
      <c r="AV267" s="105">
        <f t="shared" si="254"/>
        <v>800</v>
      </c>
      <c r="AW267" s="105">
        <f t="shared" si="255"/>
        <v>160</v>
      </c>
      <c r="AX267" s="109">
        <v>800</v>
      </c>
      <c r="AY267" s="115"/>
      <c r="AZ267" s="115"/>
      <c r="BA267" s="115"/>
      <c r="BB267" s="114"/>
      <c r="BC267" s="105">
        <f t="shared" si="256"/>
        <v>800</v>
      </c>
      <c r="BD267" s="109">
        <f t="shared" si="257"/>
        <v>160</v>
      </c>
      <c r="BE267" s="109">
        <v>800</v>
      </c>
      <c r="BF267" s="109"/>
      <c r="BG267" s="109"/>
      <c r="BH267" s="109"/>
      <c r="BI267" s="107">
        <v>500</v>
      </c>
      <c r="BJ267" s="114"/>
      <c r="BK267" s="105">
        <f t="shared" si="258"/>
        <v>1300</v>
      </c>
      <c r="BL267" s="105">
        <f t="shared" si="259"/>
        <v>260</v>
      </c>
      <c r="BM267" s="109">
        <v>800</v>
      </c>
      <c r="BN267" s="109"/>
      <c r="BO267" s="109"/>
      <c r="BP267" s="109"/>
      <c r="BQ267" s="109"/>
      <c r="BR267" s="105">
        <f t="shared" si="260"/>
        <v>800</v>
      </c>
      <c r="BS267" s="105">
        <f t="shared" si="261"/>
        <v>160</v>
      </c>
      <c r="BT267" s="109">
        <v>800</v>
      </c>
      <c r="BU267" s="109"/>
      <c r="BV267" s="109"/>
      <c r="BW267" s="109"/>
      <c r="BX267" s="116"/>
      <c r="BY267" s="105">
        <f t="shared" si="262"/>
        <v>800</v>
      </c>
      <c r="BZ267" s="105">
        <f t="shared" si="263"/>
        <v>160</v>
      </c>
      <c r="CA267" s="107">
        <v>800</v>
      </c>
      <c r="CB267" s="107"/>
      <c r="CC267" s="109"/>
      <c r="CD267" s="115"/>
      <c r="CE267" s="114"/>
      <c r="CF267" s="105">
        <f t="shared" si="264"/>
        <v>800</v>
      </c>
      <c r="CG267" s="105">
        <f t="shared" si="265"/>
        <v>160</v>
      </c>
      <c r="CH267" s="107">
        <v>609.52</v>
      </c>
      <c r="CI267" s="109"/>
      <c r="CJ267" s="109"/>
      <c r="CK267" s="109">
        <v>800</v>
      </c>
      <c r="CL267" s="105"/>
      <c r="CM267" s="114">
        <v>190.47</v>
      </c>
      <c r="CN267" s="105">
        <f t="shared" si="232"/>
        <v>1599.99</v>
      </c>
      <c r="CO267" s="105">
        <f t="shared" si="233"/>
        <v>319.99800000000005</v>
      </c>
      <c r="CP267" s="105">
        <f t="shared" si="234"/>
        <v>9276.19</v>
      </c>
      <c r="CQ267" s="105">
        <f t="shared" si="235"/>
        <v>0</v>
      </c>
      <c r="CR267" s="105">
        <f t="shared" si="236"/>
        <v>1925</v>
      </c>
      <c r="CS267" s="105">
        <f t="shared" si="237"/>
        <v>323.8</v>
      </c>
      <c r="CT267" s="105">
        <f t="shared" si="238"/>
        <v>11524.99</v>
      </c>
      <c r="CU267" s="125">
        <f t="shared" si="241"/>
        <v>960.41583333333335</v>
      </c>
      <c r="CV267" s="106">
        <f t="shared" si="239"/>
        <v>2304.998</v>
      </c>
      <c r="CW267" s="105">
        <f t="shared" si="240"/>
        <v>9219.9920000000002</v>
      </c>
      <c r="CY267" s="87"/>
    </row>
    <row r="268" spans="1:103" s="88" customFormat="1" ht="18.95" customHeight="1" x14ac:dyDescent="0.25">
      <c r="A268" s="111">
        <v>62</v>
      </c>
      <c r="B268" s="384" t="s">
        <v>172</v>
      </c>
      <c r="C268" s="117" t="s">
        <v>90</v>
      </c>
      <c r="D268" s="106">
        <v>800</v>
      </c>
      <c r="E268" s="110"/>
      <c r="F268" s="110"/>
      <c r="G268" s="110"/>
      <c r="H268" s="105"/>
      <c r="I268" s="110">
        <f t="shared" si="244"/>
        <v>800</v>
      </c>
      <c r="J268" s="106">
        <f t="shared" si="245"/>
        <v>160</v>
      </c>
      <c r="K268" s="110">
        <v>800</v>
      </c>
      <c r="L268" s="110"/>
      <c r="M268" s="110"/>
      <c r="N268" s="110"/>
      <c r="O268" s="110"/>
      <c r="P268" s="106"/>
      <c r="Q268" s="110">
        <f t="shared" si="246"/>
        <v>800</v>
      </c>
      <c r="R268" s="110">
        <f t="shared" si="247"/>
        <v>160</v>
      </c>
      <c r="S268" s="110">
        <v>419.05</v>
      </c>
      <c r="T268" s="110"/>
      <c r="U268" s="110"/>
      <c r="V268" s="110">
        <v>125</v>
      </c>
      <c r="W268" s="110"/>
      <c r="X268" s="110"/>
      <c r="Y268" s="110">
        <v>380.94</v>
      </c>
      <c r="Z268" s="110">
        <f t="shared" si="248"/>
        <v>924.99</v>
      </c>
      <c r="AA268" s="105">
        <f t="shared" si="249"/>
        <v>184.99800000000002</v>
      </c>
      <c r="AB268" s="110">
        <v>800</v>
      </c>
      <c r="AC268" s="110"/>
      <c r="AD268" s="110"/>
      <c r="AE268" s="110">
        <v>500</v>
      </c>
      <c r="AF268" s="110"/>
      <c r="AG268" s="110"/>
      <c r="AH268" s="105">
        <f t="shared" si="250"/>
        <v>1300</v>
      </c>
      <c r="AI268" s="105">
        <f t="shared" si="251"/>
        <v>260</v>
      </c>
      <c r="AJ268" s="105">
        <v>800</v>
      </c>
      <c r="AK268" s="111"/>
      <c r="AL268" s="105"/>
      <c r="AM268" s="105"/>
      <c r="AN268" s="105"/>
      <c r="AO268" s="110">
        <f t="shared" si="252"/>
        <v>800</v>
      </c>
      <c r="AP268" s="105">
        <f t="shared" si="253"/>
        <v>160</v>
      </c>
      <c r="AQ268" s="109">
        <v>800</v>
      </c>
      <c r="AR268" s="114"/>
      <c r="AS268" s="114"/>
      <c r="AT268" s="109"/>
      <c r="AU268" s="109"/>
      <c r="AV268" s="105">
        <f t="shared" si="254"/>
        <v>800</v>
      </c>
      <c r="AW268" s="105">
        <f t="shared" si="255"/>
        <v>160</v>
      </c>
      <c r="AX268" s="109">
        <v>800</v>
      </c>
      <c r="AY268" s="115"/>
      <c r="AZ268" s="115"/>
      <c r="BA268" s="115"/>
      <c r="BB268" s="114"/>
      <c r="BC268" s="105">
        <f t="shared" si="256"/>
        <v>800</v>
      </c>
      <c r="BD268" s="109">
        <f t="shared" si="257"/>
        <v>160</v>
      </c>
      <c r="BE268" s="109">
        <v>800</v>
      </c>
      <c r="BF268" s="109"/>
      <c r="BG268" s="109"/>
      <c r="BH268" s="109"/>
      <c r="BI268" s="107">
        <v>500</v>
      </c>
      <c r="BJ268" s="114"/>
      <c r="BK268" s="105">
        <f t="shared" si="258"/>
        <v>1300</v>
      </c>
      <c r="BL268" s="105">
        <f t="shared" si="259"/>
        <v>260</v>
      </c>
      <c r="BM268" s="109">
        <v>657.71</v>
      </c>
      <c r="BN268" s="109"/>
      <c r="BO268" s="109"/>
      <c r="BP268" s="109"/>
      <c r="BQ268" s="109">
        <v>142.28</v>
      </c>
      <c r="BR268" s="105">
        <f t="shared" si="260"/>
        <v>799.99</v>
      </c>
      <c r="BS268" s="105">
        <f t="shared" si="261"/>
        <v>159.99800000000002</v>
      </c>
      <c r="BT268" s="109">
        <v>800</v>
      </c>
      <c r="BU268" s="109"/>
      <c r="BV268" s="109"/>
      <c r="BW268" s="109"/>
      <c r="BX268" s="116"/>
      <c r="BY268" s="105">
        <f t="shared" si="262"/>
        <v>800</v>
      </c>
      <c r="BZ268" s="105">
        <f t="shared" si="263"/>
        <v>160</v>
      </c>
      <c r="CA268" s="107">
        <v>800</v>
      </c>
      <c r="CB268" s="107"/>
      <c r="CC268" s="109"/>
      <c r="CD268" s="115"/>
      <c r="CE268" s="109"/>
      <c r="CF268" s="105">
        <f t="shared" si="264"/>
        <v>800</v>
      </c>
      <c r="CG268" s="105">
        <f t="shared" si="265"/>
        <v>160</v>
      </c>
      <c r="CH268" s="107">
        <v>800</v>
      </c>
      <c r="CI268" s="109"/>
      <c r="CJ268" s="109"/>
      <c r="CK268" s="107">
        <v>800</v>
      </c>
      <c r="CL268" s="105"/>
      <c r="CM268" s="114"/>
      <c r="CN268" s="105">
        <f t="shared" si="232"/>
        <v>1600</v>
      </c>
      <c r="CO268" s="105">
        <f t="shared" si="233"/>
        <v>320</v>
      </c>
      <c r="CP268" s="105">
        <f t="shared" si="234"/>
        <v>9076.76</v>
      </c>
      <c r="CQ268" s="105">
        <f t="shared" si="235"/>
        <v>0</v>
      </c>
      <c r="CR268" s="105">
        <f t="shared" si="236"/>
        <v>1925</v>
      </c>
      <c r="CS268" s="105">
        <f t="shared" si="237"/>
        <v>523.22</v>
      </c>
      <c r="CT268" s="105">
        <f t="shared" si="238"/>
        <v>11524.98</v>
      </c>
      <c r="CU268" s="125">
        <f t="shared" si="241"/>
        <v>960.41499999999996</v>
      </c>
      <c r="CV268" s="106">
        <f t="shared" si="239"/>
        <v>2304.9960000000001</v>
      </c>
      <c r="CW268" s="105">
        <f t="shared" si="240"/>
        <v>9219.9840000000004</v>
      </c>
      <c r="CY268" s="87"/>
    </row>
    <row r="269" spans="1:103" s="88" customFormat="1" ht="18.95" customHeight="1" x14ac:dyDescent="0.25">
      <c r="A269" s="111">
        <v>63</v>
      </c>
      <c r="B269" s="384" t="s">
        <v>171</v>
      </c>
      <c r="C269" s="117" t="s">
        <v>90</v>
      </c>
      <c r="D269" s="106">
        <v>800</v>
      </c>
      <c r="E269" s="110"/>
      <c r="F269" s="110"/>
      <c r="G269" s="110"/>
      <c r="H269" s="105"/>
      <c r="I269" s="110">
        <f t="shared" si="244"/>
        <v>800</v>
      </c>
      <c r="J269" s="106">
        <f t="shared" si="245"/>
        <v>160</v>
      </c>
      <c r="K269" s="110">
        <v>800</v>
      </c>
      <c r="L269" s="110"/>
      <c r="M269" s="110"/>
      <c r="N269" s="110"/>
      <c r="O269" s="110"/>
      <c r="P269" s="106"/>
      <c r="Q269" s="110">
        <f t="shared" si="246"/>
        <v>800</v>
      </c>
      <c r="R269" s="110">
        <f t="shared" si="247"/>
        <v>160</v>
      </c>
      <c r="S269" s="110">
        <v>800</v>
      </c>
      <c r="T269" s="110"/>
      <c r="U269" s="110"/>
      <c r="V269" s="110">
        <v>125</v>
      </c>
      <c r="W269" s="110"/>
      <c r="X269" s="110"/>
      <c r="Y269" s="110"/>
      <c r="Z269" s="110">
        <f t="shared" si="248"/>
        <v>925</v>
      </c>
      <c r="AA269" s="105">
        <f t="shared" si="249"/>
        <v>185</v>
      </c>
      <c r="AB269" s="110">
        <v>600</v>
      </c>
      <c r="AC269" s="110"/>
      <c r="AD269" s="110"/>
      <c r="AE269" s="110">
        <v>500</v>
      </c>
      <c r="AF269" s="110"/>
      <c r="AG269" s="110">
        <v>200</v>
      </c>
      <c r="AH269" s="105">
        <f t="shared" si="250"/>
        <v>1300</v>
      </c>
      <c r="AI269" s="105">
        <f t="shared" si="251"/>
        <v>260</v>
      </c>
      <c r="AJ269" s="105">
        <v>800</v>
      </c>
      <c r="AK269" s="111"/>
      <c r="AL269" s="105"/>
      <c r="AM269" s="105"/>
      <c r="AN269" s="105"/>
      <c r="AO269" s="110">
        <f t="shared" si="252"/>
        <v>800</v>
      </c>
      <c r="AP269" s="105">
        <f t="shared" si="253"/>
        <v>160</v>
      </c>
      <c r="AQ269" s="109">
        <v>800</v>
      </c>
      <c r="AR269" s="114"/>
      <c r="AS269" s="114"/>
      <c r="AT269" s="109"/>
      <c r="AU269" s="109"/>
      <c r="AV269" s="105">
        <f t="shared" si="254"/>
        <v>800</v>
      </c>
      <c r="AW269" s="105">
        <f t="shared" si="255"/>
        <v>160</v>
      </c>
      <c r="AX269" s="109">
        <v>800</v>
      </c>
      <c r="AY269" s="115"/>
      <c r="AZ269" s="115"/>
      <c r="BA269" s="115"/>
      <c r="BB269" s="114"/>
      <c r="BC269" s="105">
        <f t="shared" si="256"/>
        <v>800</v>
      </c>
      <c r="BD269" s="109">
        <f t="shared" si="257"/>
        <v>160</v>
      </c>
      <c r="BE269" s="109">
        <v>800</v>
      </c>
      <c r="BF269" s="109"/>
      <c r="BG269" s="109"/>
      <c r="BH269" s="109"/>
      <c r="BI269" s="107">
        <v>500</v>
      </c>
      <c r="BJ269" s="114"/>
      <c r="BK269" s="105">
        <f t="shared" si="258"/>
        <v>1300</v>
      </c>
      <c r="BL269" s="105">
        <f t="shared" si="259"/>
        <v>260</v>
      </c>
      <c r="BM269" s="109">
        <v>800</v>
      </c>
      <c r="BN269" s="109"/>
      <c r="BO269" s="109"/>
      <c r="BP269" s="109"/>
      <c r="BQ269" s="109"/>
      <c r="BR269" s="105">
        <f t="shared" si="260"/>
        <v>800</v>
      </c>
      <c r="BS269" s="105">
        <f t="shared" si="261"/>
        <v>160</v>
      </c>
      <c r="BT269" s="109">
        <v>527.28</v>
      </c>
      <c r="BU269" s="109"/>
      <c r="BV269" s="109"/>
      <c r="BW269" s="109"/>
      <c r="BX269" s="116">
        <v>272.72000000000003</v>
      </c>
      <c r="BY269" s="105">
        <f t="shared" si="262"/>
        <v>800</v>
      </c>
      <c r="BZ269" s="105">
        <f t="shared" si="263"/>
        <v>160</v>
      </c>
      <c r="CA269" s="107">
        <v>800</v>
      </c>
      <c r="CB269" s="107"/>
      <c r="CC269" s="109"/>
      <c r="CD269" s="115"/>
      <c r="CE269" s="114"/>
      <c r="CF269" s="105">
        <f t="shared" si="264"/>
        <v>800</v>
      </c>
      <c r="CG269" s="105">
        <f t="shared" si="265"/>
        <v>160</v>
      </c>
      <c r="CH269" s="107">
        <v>800</v>
      </c>
      <c r="CI269" s="109"/>
      <c r="CJ269" s="109"/>
      <c r="CK269" s="107">
        <v>800</v>
      </c>
      <c r="CL269" s="105"/>
      <c r="CM269" s="114"/>
      <c r="CN269" s="105">
        <f t="shared" si="232"/>
        <v>1600</v>
      </c>
      <c r="CO269" s="105">
        <f t="shared" si="233"/>
        <v>320</v>
      </c>
      <c r="CP269" s="105">
        <f t="shared" si="234"/>
        <v>9127.2799999999988</v>
      </c>
      <c r="CQ269" s="105">
        <f t="shared" si="235"/>
        <v>0</v>
      </c>
      <c r="CR269" s="105">
        <f t="shared" si="236"/>
        <v>1925</v>
      </c>
      <c r="CS269" s="105">
        <f t="shared" si="237"/>
        <v>472.72</v>
      </c>
      <c r="CT269" s="105">
        <f t="shared" si="238"/>
        <v>11525</v>
      </c>
      <c r="CU269" s="125">
        <f t="shared" si="241"/>
        <v>960.41666666666663</v>
      </c>
      <c r="CV269" s="106">
        <f t="shared" si="239"/>
        <v>2305</v>
      </c>
      <c r="CW269" s="105">
        <f t="shared" si="240"/>
        <v>9220</v>
      </c>
      <c r="CY269" s="87"/>
    </row>
    <row r="270" spans="1:103" s="88" customFormat="1" ht="18.95" customHeight="1" x14ac:dyDescent="0.25">
      <c r="A270" s="111">
        <v>64</v>
      </c>
      <c r="B270" s="384" t="s">
        <v>170</v>
      </c>
      <c r="C270" s="117" t="s">
        <v>90</v>
      </c>
      <c r="D270" s="106">
        <v>0</v>
      </c>
      <c r="E270" s="110"/>
      <c r="F270" s="110"/>
      <c r="G270" s="110"/>
      <c r="H270" s="105">
        <v>1676.19</v>
      </c>
      <c r="I270" s="110">
        <f t="shared" si="244"/>
        <v>1676.19</v>
      </c>
      <c r="J270" s="106">
        <f t="shared" si="245"/>
        <v>335.23800000000006</v>
      </c>
      <c r="K270" s="110">
        <v>0</v>
      </c>
      <c r="L270" s="110"/>
      <c r="M270" s="110"/>
      <c r="N270" s="110"/>
      <c r="O270" s="110"/>
      <c r="P270" s="106"/>
      <c r="Q270" s="110">
        <f t="shared" si="246"/>
        <v>0</v>
      </c>
      <c r="R270" s="110">
        <f t="shared" si="247"/>
        <v>0</v>
      </c>
      <c r="S270" s="110">
        <v>844.44</v>
      </c>
      <c r="T270" s="110"/>
      <c r="U270" s="110"/>
      <c r="V270" s="110">
        <v>0</v>
      </c>
      <c r="W270" s="110"/>
      <c r="X270" s="110"/>
      <c r="Y270" s="110"/>
      <c r="Z270" s="110">
        <f t="shared" si="248"/>
        <v>844.44</v>
      </c>
      <c r="AA270" s="105">
        <f t="shared" si="249"/>
        <v>168.88800000000003</v>
      </c>
      <c r="AB270" s="110">
        <v>679.37</v>
      </c>
      <c r="AC270" s="110"/>
      <c r="AD270" s="110"/>
      <c r="AE270" s="110">
        <v>500</v>
      </c>
      <c r="AF270" s="110"/>
      <c r="AG270" s="110"/>
      <c r="AH270" s="105">
        <f t="shared" si="250"/>
        <v>1179.3699999999999</v>
      </c>
      <c r="AI270" s="105">
        <f t="shared" si="251"/>
        <v>235.874</v>
      </c>
      <c r="AJ270" s="105">
        <v>800</v>
      </c>
      <c r="AK270" s="111"/>
      <c r="AL270" s="105"/>
      <c r="AM270" s="105"/>
      <c r="AN270" s="105"/>
      <c r="AO270" s="110">
        <f t="shared" si="252"/>
        <v>800</v>
      </c>
      <c r="AP270" s="105">
        <f t="shared" si="253"/>
        <v>160</v>
      </c>
      <c r="AQ270" s="109">
        <v>363.64</v>
      </c>
      <c r="AR270" s="114"/>
      <c r="AS270" s="114"/>
      <c r="AT270" s="109"/>
      <c r="AU270" s="109"/>
      <c r="AV270" s="105">
        <f t="shared" si="254"/>
        <v>363.64</v>
      </c>
      <c r="AW270" s="105">
        <f t="shared" si="255"/>
        <v>72.727999999999994</v>
      </c>
      <c r="AX270" s="109">
        <v>836.36</v>
      </c>
      <c r="AY270" s="115"/>
      <c r="AZ270" s="115"/>
      <c r="BA270" s="115"/>
      <c r="BB270" s="114">
        <v>399.99</v>
      </c>
      <c r="BC270" s="105">
        <f t="shared" si="256"/>
        <v>1236.3499999999999</v>
      </c>
      <c r="BD270" s="109">
        <f t="shared" si="257"/>
        <v>247.26999999999998</v>
      </c>
      <c r="BE270" s="109">
        <v>452.17</v>
      </c>
      <c r="BF270" s="109"/>
      <c r="BG270" s="109"/>
      <c r="BH270" s="109"/>
      <c r="BI270" s="107">
        <v>500</v>
      </c>
      <c r="BJ270" s="114"/>
      <c r="BK270" s="105">
        <f t="shared" si="258"/>
        <v>952.17000000000007</v>
      </c>
      <c r="BL270" s="105">
        <f t="shared" si="259"/>
        <v>190.43400000000003</v>
      </c>
      <c r="BM270" s="109">
        <v>904.35</v>
      </c>
      <c r="BN270" s="109"/>
      <c r="BO270" s="109"/>
      <c r="BP270" s="109"/>
      <c r="BQ270" s="109">
        <f>69.56+173.91</f>
        <v>243.47</v>
      </c>
      <c r="BR270" s="105">
        <f t="shared" si="260"/>
        <v>1147.82</v>
      </c>
      <c r="BS270" s="105">
        <f t="shared" si="261"/>
        <v>229.56399999999999</v>
      </c>
      <c r="BT270" s="109">
        <v>800</v>
      </c>
      <c r="BU270" s="109"/>
      <c r="BV270" s="109"/>
      <c r="BW270" s="109"/>
      <c r="BX270" s="109"/>
      <c r="BY270" s="105">
        <f t="shared" si="262"/>
        <v>800</v>
      </c>
      <c r="BZ270" s="105">
        <f t="shared" si="263"/>
        <v>160</v>
      </c>
      <c r="CA270" s="107">
        <v>800</v>
      </c>
      <c r="CB270" s="107"/>
      <c r="CC270" s="109"/>
      <c r="CD270" s="115"/>
      <c r="CE270" s="114"/>
      <c r="CF270" s="105">
        <f t="shared" si="264"/>
        <v>800</v>
      </c>
      <c r="CG270" s="105">
        <f t="shared" si="265"/>
        <v>160</v>
      </c>
      <c r="CH270" s="107">
        <v>800</v>
      </c>
      <c r="CI270" s="109"/>
      <c r="CJ270" s="109"/>
      <c r="CK270" s="107">
        <v>800</v>
      </c>
      <c r="CL270" s="105"/>
      <c r="CM270" s="114"/>
      <c r="CN270" s="105">
        <f t="shared" si="232"/>
        <v>1600</v>
      </c>
      <c r="CO270" s="105">
        <f t="shared" si="233"/>
        <v>320</v>
      </c>
      <c r="CP270" s="105">
        <f t="shared" si="234"/>
        <v>7280.33</v>
      </c>
      <c r="CQ270" s="105">
        <f t="shared" si="235"/>
        <v>0</v>
      </c>
      <c r="CR270" s="105">
        <f t="shared" si="236"/>
        <v>1800</v>
      </c>
      <c r="CS270" s="105">
        <f t="shared" si="237"/>
        <v>2319.65</v>
      </c>
      <c r="CT270" s="105">
        <f t="shared" si="238"/>
        <v>11399.980000000001</v>
      </c>
      <c r="CU270" s="125">
        <f t="shared" si="241"/>
        <v>949.99833333333345</v>
      </c>
      <c r="CV270" s="106">
        <f t="shared" si="239"/>
        <v>2279.9960000000001</v>
      </c>
      <c r="CW270" s="105">
        <f t="shared" si="240"/>
        <v>9119.9840000000004</v>
      </c>
      <c r="CY270" s="87"/>
    </row>
    <row r="271" spans="1:103" s="88" customFormat="1" ht="18.95" customHeight="1" x14ac:dyDescent="0.25">
      <c r="A271" s="111">
        <v>65</v>
      </c>
      <c r="B271" s="384" t="s">
        <v>169</v>
      </c>
      <c r="C271" s="117" t="s">
        <v>90</v>
      </c>
      <c r="D271" s="106">
        <v>800</v>
      </c>
      <c r="E271" s="110"/>
      <c r="F271" s="110"/>
      <c r="G271" s="110"/>
      <c r="H271" s="105"/>
      <c r="I271" s="110">
        <f t="shared" si="244"/>
        <v>800</v>
      </c>
      <c r="J271" s="106">
        <f t="shared" si="245"/>
        <v>160</v>
      </c>
      <c r="K271" s="110">
        <v>800</v>
      </c>
      <c r="L271" s="110"/>
      <c r="M271" s="110"/>
      <c r="N271" s="110"/>
      <c r="O271" s="110"/>
      <c r="P271" s="106"/>
      <c r="Q271" s="110">
        <f t="shared" si="246"/>
        <v>800</v>
      </c>
      <c r="R271" s="110">
        <f t="shared" si="247"/>
        <v>160</v>
      </c>
      <c r="S271" s="110">
        <v>800</v>
      </c>
      <c r="T271" s="110"/>
      <c r="U271" s="110"/>
      <c r="V271" s="106">
        <v>125</v>
      </c>
      <c r="W271" s="110"/>
      <c r="X271" s="110"/>
      <c r="Y271" s="110"/>
      <c r="Z271" s="110">
        <f t="shared" si="248"/>
        <v>925</v>
      </c>
      <c r="AA271" s="105">
        <f t="shared" si="249"/>
        <v>185</v>
      </c>
      <c r="AB271" s="110">
        <v>600</v>
      </c>
      <c r="AC271" s="110"/>
      <c r="AD271" s="110"/>
      <c r="AE271" s="110">
        <v>500</v>
      </c>
      <c r="AF271" s="110"/>
      <c r="AG271" s="110">
        <v>200</v>
      </c>
      <c r="AH271" s="105">
        <f t="shared" si="250"/>
        <v>1300</v>
      </c>
      <c r="AI271" s="105">
        <f t="shared" si="251"/>
        <v>260</v>
      </c>
      <c r="AJ271" s="105">
        <v>800</v>
      </c>
      <c r="AK271" s="111"/>
      <c r="AL271" s="105"/>
      <c r="AM271" s="105"/>
      <c r="AN271" s="105"/>
      <c r="AO271" s="110">
        <f t="shared" si="252"/>
        <v>800</v>
      </c>
      <c r="AP271" s="105">
        <f t="shared" si="253"/>
        <v>160</v>
      </c>
      <c r="AQ271" s="109">
        <v>800</v>
      </c>
      <c r="AR271" s="114"/>
      <c r="AS271" s="114"/>
      <c r="AT271" s="109"/>
      <c r="AU271" s="109"/>
      <c r="AV271" s="105">
        <f t="shared" si="254"/>
        <v>800</v>
      </c>
      <c r="AW271" s="105">
        <f t="shared" si="255"/>
        <v>160</v>
      </c>
      <c r="AX271" s="109">
        <v>800</v>
      </c>
      <c r="AY271" s="115"/>
      <c r="AZ271" s="115"/>
      <c r="BA271" s="115"/>
      <c r="BB271" s="114"/>
      <c r="BC271" s="105">
        <f t="shared" si="256"/>
        <v>800</v>
      </c>
      <c r="BD271" s="109">
        <f t="shared" si="257"/>
        <v>160</v>
      </c>
      <c r="BE271" s="109">
        <v>800</v>
      </c>
      <c r="BF271" s="109"/>
      <c r="BG271" s="109"/>
      <c r="BH271" s="109"/>
      <c r="BI271" s="107">
        <v>500</v>
      </c>
      <c r="BJ271" s="114"/>
      <c r="BK271" s="105">
        <f t="shared" si="258"/>
        <v>1300</v>
      </c>
      <c r="BL271" s="105">
        <f t="shared" si="259"/>
        <v>260</v>
      </c>
      <c r="BM271" s="109">
        <v>800</v>
      </c>
      <c r="BN271" s="109"/>
      <c r="BO271" s="109"/>
      <c r="BP271" s="109"/>
      <c r="BQ271" s="109"/>
      <c r="BR271" s="105">
        <f t="shared" si="260"/>
        <v>800</v>
      </c>
      <c r="BS271" s="105">
        <f t="shared" si="261"/>
        <v>160</v>
      </c>
      <c r="BT271" s="109">
        <v>640</v>
      </c>
      <c r="BU271" s="109"/>
      <c r="BV271" s="109"/>
      <c r="BW271" s="109"/>
      <c r="BX271" s="116">
        <v>160</v>
      </c>
      <c r="BY271" s="105">
        <f t="shared" si="262"/>
        <v>800</v>
      </c>
      <c r="BZ271" s="105">
        <f t="shared" si="263"/>
        <v>160</v>
      </c>
      <c r="CA271" s="107">
        <v>685.71</v>
      </c>
      <c r="CB271" s="107"/>
      <c r="CC271" s="109"/>
      <c r="CD271" s="115"/>
      <c r="CE271" s="109"/>
      <c r="CF271" s="105">
        <f t="shared" si="264"/>
        <v>685.71</v>
      </c>
      <c r="CG271" s="105">
        <f t="shared" si="265"/>
        <v>137.14200000000002</v>
      </c>
      <c r="CH271" s="107">
        <v>800</v>
      </c>
      <c r="CI271" s="109"/>
      <c r="CJ271" s="109"/>
      <c r="CK271" s="107">
        <v>800</v>
      </c>
      <c r="CL271" s="105"/>
      <c r="CM271" s="114">
        <v>114.29</v>
      </c>
      <c r="CN271" s="105">
        <f t="shared" si="232"/>
        <v>1714.29</v>
      </c>
      <c r="CO271" s="105">
        <f t="shared" si="233"/>
        <v>342.858</v>
      </c>
      <c r="CP271" s="105">
        <f t="shared" si="234"/>
        <v>9125.7099999999991</v>
      </c>
      <c r="CQ271" s="105">
        <f t="shared" si="235"/>
        <v>0</v>
      </c>
      <c r="CR271" s="105">
        <f t="shared" si="236"/>
        <v>1925</v>
      </c>
      <c r="CS271" s="105">
        <f t="shared" si="237"/>
        <v>474.29</v>
      </c>
      <c r="CT271" s="105">
        <f t="shared" si="238"/>
        <v>11525</v>
      </c>
      <c r="CU271" s="125">
        <f t="shared" si="241"/>
        <v>960.41666666666663</v>
      </c>
      <c r="CV271" s="106">
        <f t="shared" si="239"/>
        <v>2305</v>
      </c>
      <c r="CW271" s="105">
        <f t="shared" si="240"/>
        <v>9220</v>
      </c>
      <c r="CY271" s="87"/>
    </row>
    <row r="272" spans="1:103" s="88" customFormat="1" ht="18.95" customHeight="1" x14ac:dyDescent="0.25">
      <c r="A272" s="111">
        <v>66</v>
      </c>
      <c r="B272" s="384" t="s">
        <v>168</v>
      </c>
      <c r="C272" s="117" t="s">
        <v>90</v>
      </c>
      <c r="D272" s="106">
        <v>800</v>
      </c>
      <c r="E272" s="110"/>
      <c r="F272" s="110"/>
      <c r="G272" s="110"/>
      <c r="H272" s="105"/>
      <c r="I272" s="110">
        <f t="shared" si="244"/>
        <v>800</v>
      </c>
      <c r="J272" s="106">
        <f t="shared" si="245"/>
        <v>160</v>
      </c>
      <c r="K272" s="110">
        <v>495.24</v>
      </c>
      <c r="L272" s="110"/>
      <c r="M272" s="110"/>
      <c r="N272" s="110"/>
      <c r="O272" s="110"/>
      <c r="P272" s="106">
        <v>304.76</v>
      </c>
      <c r="Q272" s="110">
        <f t="shared" si="246"/>
        <v>800</v>
      </c>
      <c r="R272" s="110">
        <f t="shared" si="247"/>
        <v>160</v>
      </c>
      <c r="S272" s="110">
        <v>495.24</v>
      </c>
      <c r="T272" s="110"/>
      <c r="U272" s="110"/>
      <c r="V272" s="106">
        <v>125</v>
      </c>
      <c r="W272" s="110"/>
      <c r="X272" s="110"/>
      <c r="Y272" s="110"/>
      <c r="Z272" s="110">
        <f t="shared" si="248"/>
        <v>620.24</v>
      </c>
      <c r="AA272" s="105">
        <f t="shared" si="249"/>
        <v>124.048</v>
      </c>
      <c r="AB272" s="110">
        <f>800+114.29</f>
        <v>914.29</v>
      </c>
      <c r="AC272" s="110"/>
      <c r="AD272" s="110"/>
      <c r="AE272" s="110">
        <v>500</v>
      </c>
      <c r="AF272" s="110"/>
      <c r="AG272" s="110">
        <v>190.48</v>
      </c>
      <c r="AH272" s="105">
        <f t="shared" si="250"/>
        <v>1604.77</v>
      </c>
      <c r="AI272" s="105">
        <f t="shared" si="251"/>
        <v>320.95400000000001</v>
      </c>
      <c r="AJ272" s="105">
        <v>800</v>
      </c>
      <c r="AK272" s="111"/>
      <c r="AL272" s="105"/>
      <c r="AM272" s="105"/>
      <c r="AN272" s="105"/>
      <c r="AO272" s="110">
        <f t="shared" si="252"/>
        <v>800</v>
      </c>
      <c r="AP272" s="105">
        <f t="shared" si="253"/>
        <v>160</v>
      </c>
      <c r="AQ272" s="109">
        <v>800</v>
      </c>
      <c r="AR272" s="114"/>
      <c r="AS272" s="114"/>
      <c r="AT272" s="109"/>
      <c r="AU272" s="109"/>
      <c r="AV272" s="105">
        <f t="shared" si="254"/>
        <v>800</v>
      </c>
      <c r="AW272" s="105">
        <f t="shared" si="255"/>
        <v>160</v>
      </c>
      <c r="AX272" s="109">
        <v>271.86</v>
      </c>
      <c r="AY272" s="115"/>
      <c r="AZ272" s="115"/>
      <c r="BA272" s="115"/>
      <c r="BB272" s="114">
        <v>528.13</v>
      </c>
      <c r="BC272" s="105">
        <f t="shared" si="256"/>
        <v>799.99</v>
      </c>
      <c r="BD272" s="109">
        <f t="shared" si="257"/>
        <v>159.99800000000002</v>
      </c>
      <c r="BE272" s="109">
        <v>800</v>
      </c>
      <c r="BF272" s="109"/>
      <c r="BG272" s="109"/>
      <c r="BH272" s="109"/>
      <c r="BI272" s="107">
        <v>500</v>
      </c>
      <c r="BJ272" s="114"/>
      <c r="BK272" s="105">
        <f t="shared" si="258"/>
        <v>1300</v>
      </c>
      <c r="BL272" s="105">
        <f t="shared" si="259"/>
        <v>260</v>
      </c>
      <c r="BM272" s="109">
        <v>800</v>
      </c>
      <c r="BN272" s="109"/>
      <c r="BO272" s="109"/>
      <c r="BP272" s="109"/>
      <c r="BQ272" s="109"/>
      <c r="BR272" s="105">
        <f t="shared" si="260"/>
        <v>800</v>
      </c>
      <c r="BS272" s="105">
        <f t="shared" si="261"/>
        <v>160</v>
      </c>
      <c r="BT272" s="109">
        <v>800</v>
      </c>
      <c r="BU272" s="109"/>
      <c r="BV272" s="109"/>
      <c r="BW272" s="109"/>
      <c r="BX272" s="116"/>
      <c r="BY272" s="105">
        <f t="shared" si="262"/>
        <v>800</v>
      </c>
      <c r="BZ272" s="105">
        <f t="shared" si="263"/>
        <v>160</v>
      </c>
      <c r="CA272" s="107">
        <v>800</v>
      </c>
      <c r="CB272" s="107"/>
      <c r="CC272" s="109"/>
      <c r="CD272" s="115"/>
      <c r="CE272" s="114"/>
      <c r="CF272" s="105">
        <f t="shared" si="264"/>
        <v>800</v>
      </c>
      <c r="CG272" s="105">
        <f t="shared" si="265"/>
        <v>160</v>
      </c>
      <c r="CH272" s="107">
        <v>800</v>
      </c>
      <c r="CI272" s="109"/>
      <c r="CJ272" s="109"/>
      <c r="CK272" s="107">
        <v>800</v>
      </c>
      <c r="CL272" s="105"/>
      <c r="CM272" s="114"/>
      <c r="CN272" s="105">
        <f t="shared" si="232"/>
        <v>1600</v>
      </c>
      <c r="CO272" s="105">
        <f t="shared" si="233"/>
        <v>320</v>
      </c>
      <c r="CP272" s="105">
        <f t="shared" si="234"/>
        <v>8576.6299999999992</v>
      </c>
      <c r="CQ272" s="105">
        <f t="shared" si="235"/>
        <v>0</v>
      </c>
      <c r="CR272" s="105">
        <f t="shared" si="236"/>
        <v>1925</v>
      </c>
      <c r="CS272" s="105">
        <f t="shared" si="237"/>
        <v>1023.37</v>
      </c>
      <c r="CT272" s="105">
        <f t="shared" si="238"/>
        <v>11525</v>
      </c>
      <c r="CU272" s="125">
        <f t="shared" si="241"/>
        <v>960.41666666666663</v>
      </c>
      <c r="CV272" s="106">
        <f t="shared" si="239"/>
        <v>2305</v>
      </c>
      <c r="CW272" s="105">
        <f t="shared" si="240"/>
        <v>9220</v>
      </c>
      <c r="CY272" s="87"/>
    </row>
    <row r="273" spans="1:103" s="88" customFormat="1" ht="18.95" customHeight="1" x14ac:dyDescent="0.25">
      <c r="A273" s="111">
        <v>67</v>
      </c>
      <c r="B273" s="384" t="s">
        <v>167</v>
      </c>
      <c r="C273" s="117" t="s">
        <v>90</v>
      </c>
      <c r="D273" s="106">
        <v>800</v>
      </c>
      <c r="E273" s="110"/>
      <c r="F273" s="110"/>
      <c r="G273" s="110"/>
      <c r="H273" s="105"/>
      <c r="I273" s="110">
        <f t="shared" si="244"/>
        <v>800</v>
      </c>
      <c r="J273" s="106">
        <f t="shared" si="245"/>
        <v>160</v>
      </c>
      <c r="K273" s="110">
        <v>800</v>
      </c>
      <c r="L273" s="110"/>
      <c r="M273" s="110"/>
      <c r="N273" s="110"/>
      <c r="O273" s="110"/>
      <c r="P273" s="106"/>
      <c r="Q273" s="110">
        <f t="shared" si="246"/>
        <v>800</v>
      </c>
      <c r="R273" s="110">
        <f t="shared" si="247"/>
        <v>160</v>
      </c>
      <c r="S273" s="110">
        <v>800</v>
      </c>
      <c r="T273" s="110"/>
      <c r="U273" s="110"/>
      <c r="V273" s="106">
        <v>125</v>
      </c>
      <c r="W273" s="110"/>
      <c r="X273" s="110"/>
      <c r="Y273" s="110"/>
      <c r="Z273" s="110">
        <f t="shared" si="248"/>
        <v>925</v>
      </c>
      <c r="AA273" s="105">
        <f t="shared" si="249"/>
        <v>185</v>
      </c>
      <c r="AB273" s="110">
        <v>800</v>
      </c>
      <c r="AC273" s="110"/>
      <c r="AD273" s="110"/>
      <c r="AE273" s="110">
        <v>500</v>
      </c>
      <c r="AF273" s="110"/>
      <c r="AG273" s="110"/>
      <c r="AH273" s="105">
        <f t="shared" si="250"/>
        <v>1300</v>
      </c>
      <c r="AI273" s="105">
        <f t="shared" si="251"/>
        <v>260</v>
      </c>
      <c r="AJ273" s="105">
        <v>800</v>
      </c>
      <c r="AK273" s="111"/>
      <c r="AL273" s="105"/>
      <c r="AM273" s="105"/>
      <c r="AN273" s="105"/>
      <c r="AO273" s="110">
        <f t="shared" si="252"/>
        <v>800</v>
      </c>
      <c r="AP273" s="105">
        <f t="shared" si="253"/>
        <v>160</v>
      </c>
      <c r="AQ273" s="109">
        <v>800</v>
      </c>
      <c r="AR273" s="114"/>
      <c r="AS273" s="114"/>
      <c r="AT273" s="109"/>
      <c r="AU273" s="109"/>
      <c r="AV273" s="105">
        <f t="shared" si="254"/>
        <v>800</v>
      </c>
      <c r="AW273" s="105">
        <f t="shared" si="255"/>
        <v>160</v>
      </c>
      <c r="AX273" s="109">
        <v>800</v>
      </c>
      <c r="AY273" s="115"/>
      <c r="AZ273" s="115"/>
      <c r="BA273" s="115"/>
      <c r="BB273" s="114"/>
      <c r="BC273" s="105">
        <f t="shared" si="256"/>
        <v>800</v>
      </c>
      <c r="BD273" s="109">
        <f t="shared" si="257"/>
        <v>160</v>
      </c>
      <c r="BE273" s="109">
        <v>800</v>
      </c>
      <c r="BF273" s="109"/>
      <c r="BG273" s="109"/>
      <c r="BH273" s="109"/>
      <c r="BI273" s="107">
        <v>500</v>
      </c>
      <c r="BJ273" s="114"/>
      <c r="BK273" s="105">
        <f t="shared" si="258"/>
        <v>1300</v>
      </c>
      <c r="BL273" s="105">
        <f t="shared" si="259"/>
        <v>260</v>
      </c>
      <c r="BM273" s="109">
        <v>800</v>
      </c>
      <c r="BN273" s="109"/>
      <c r="BO273" s="109"/>
      <c r="BP273" s="109"/>
      <c r="BQ273" s="109"/>
      <c r="BR273" s="105">
        <f t="shared" si="260"/>
        <v>800</v>
      </c>
      <c r="BS273" s="105">
        <f t="shared" si="261"/>
        <v>160</v>
      </c>
      <c r="BT273" s="109">
        <v>800</v>
      </c>
      <c r="BU273" s="109"/>
      <c r="BV273" s="109"/>
      <c r="BW273" s="109"/>
      <c r="BX273" s="116"/>
      <c r="BY273" s="105">
        <f t="shared" si="262"/>
        <v>800</v>
      </c>
      <c r="BZ273" s="105">
        <f t="shared" si="263"/>
        <v>160</v>
      </c>
      <c r="CA273" s="107">
        <v>800</v>
      </c>
      <c r="CB273" s="107"/>
      <c r="CC273" s="109"/>
      <c r="CD273" s="115"/>
      <c r="CE273" s="114"/>
      <c r="CF273" s="105">
        <f t="shared" si="264"/>
        <v>800</v>
      </c>
      <c r="CG273" s="105">
        <f t="shared" si="265"/>
        <v>160</v>
      </c>
      <c r="CH273" s="107">
        <v>800</v>
      </c>
      <c r="CI273" s="109"/>
      <c r="CJ273" s="109"/>
      <c r="CK273" s="107">
        <v>800</v>
      </c>
      <c r="CL273" s="105"/>
      <c r="CM273" s="114"/>
      <c r="CN273" s="105">
        <f t="shared" si="232"/>
        <v>1600</v>
      </c>
      <c r="CO273" s="105">
        <f t="shared" si="233"/>
        <v>320</v>
      </c>
      <c r="CP273" s="105">
        <f t="shared" si="234"/>
        <v>9600</v>
      </c>
      <c r="CQ273" s="105">
        <f t="shared" si="235"/>
        <v>0</v>
      </c>
      <c r="CR273" s="105">
        <f t="shared" si="236"/>
        <v>1925</v>
      </c>
      <c r="CS273" s="105">
        <f t="shared" si="237"/>
        <v>0</v>
      </c>
      <c r="CT273" s="105">
        <f t="shared" si="238"/>
        <v>11525</v>
      </c>
      <c r="CU273" s="125">
        <f t="shared" si="241"/>
        <v>960.41666666666663</v>
      </c>
      <c r="CV273" s="106">
        <f t="shared" si="239"/>
        <v>2305</v>
      </c>
      <c r="CW273" s="105">
        <f t="shared" si="240"/>
        <v>9220</v>
      </c>
      <c r="CY273" s="87"/>
    </row>
    <row r="274" spans="1:103" s="88" customFormat="1" ht="18.95" customHeight="1" x14ac:dyDescent="0.25">
      <c r="A274" s="111">
        <v>68</v>
      </c>
      <c r="B274" s="384" t="s">
        <v>166</v>
      </c>
      <c r="C274" s="117" t="s">
        <v>90</v>
      </c>
      <c r="D274" s="106">
        <v>800</v>
      </c>
      <c r="E274" s="110"/>
      <c r="F274" s="110"/>
      <c r="G274" s="110"/>
      <c r="H274" s="105"/>
      <c r="I274" s="110">
        <f t="shared" si="244"/>
        <v>800</v>
      </c>
      <c r="J274" s="106">
        <f t="shared" si="245"/>
        <v>160</v>
      </c>
      <c r="K274" s="110">
        <v>800</v>
      </c>
      <c r="L274" s="110"/>
      <c r="M274" s="110"/>
      <c r="N274" s="110"/>
      <c r="O274" s="110"/>
      <c r="P274" s="106"/>
      <c r="Q274" s="110">
        <f t="shared" si="246"/>
        <v>800</v>
      </c>
      <c r="R274" s="110">
        <f t="shared" si="247"/>
        <v>160</v>
      </c>
      <c r="S274" s="110">
        <v>800</v>
      </c>
      <c r="T274" s="110"/>
      <c r="U274" s="110"/>
      <c r="V274" s="106">
        <v>125</v>
      </c>
      <c r="W274" s="110"/>
      <c r="X274" s="110"/>
      <c r="Y274" s="110"/>
      <c r="Z274" s="110">
        <f t="shared" si="248"/>
        <v>925</v>
      </c>
      <c r="AA274" s="105">
        <f t="shared" si="249"/>
        <v>185</v>
      </c>
      <c r="AB274" s="110">
        <v>800</v>
      </c>
      <c r="AC274" s="110"/>
      <c r="AD274" s="110"/>
      <c r="AE274" s="110">
        <v>500</v>
      </c>
      <c r="AF274" s="110"/>
      <c r="AG274" s="110"/>
      <c r="AH274" s="105">
        <f t="shared" si="250"/>
        <v>1300</v>
      </c>
      <c r="AI274" s="105">
        <f t="shared" si="251"/>
        <v>260</v>
      </c>
      <c r="AJ274" s="105">
        <v>800</v>
      </c>
      <c r="AK274" s="111"/>
      <c r="AL274" s="105"/>
      <c r="AM274" s="105"/>
      <c r="AN274" s="105"/>
      <c r="AO274" s="110">
        <f t="shared" si="252"/>
        <v>800</v>
      </c>
      <c r="AP274" s="105">
        <f t="shared" si="253"/>
        <v>160</v>
      </c>
      <c r="AQ274" s="109">
        <v>800</v>
      </c>
      <c r="AR274" s="114"/>
      <c r="AS274" s="114"/>
      <c r="AT274" s="109"/>
      <c r="AU274" s="109"/>
      <c r="AV274" s="105">
        <f t="shared" si="254"/>
        <v>800</v>
      </c>
      <c r="AW274" s="105">
        <f t="shared" si="255"/>
        <v>160</v>
      </c>
      <c r="AX274" s="109">
        <v>800</v>
      </c>
      <c r="AY274" s="115"/>
      <c r="AZ274" s="115"/>
      <c r="BA274" s="115"/>
      <c r="BB274" s="114"/>
      <c r="BC274" s="105">
        <f t="shared" si="256"/>
        <v>800</v>
      </c>
      <c r="BD274" s="109">
        <f t="shared" si="257"/>
        <v>160</v>
      </c>
      <c r="BE274" s="109">
        <v>800</v>
      </c>
      <c r="BF274" s="109"/>
      <c r="BG274" s="109"/>
      <c r="BH274" s="109"/>
      <c r="BI274" s="107">
        <v>500</v>
      </c>
      <c r="BJ274" s="114"/>
      <c r="BK274" s="105">
        <f t="shared" si="258"/>
        <v>1300</v>
      </c>
      <c r="BL274" s="105">
        <f t="shared" si="259"/>
        <v>260</v>
      </c>
      <c r="BM274" s="109">
        <v>800</v>
      </c>
      <c r="BN274" s="109"/>
      <c r="BO274" s="109"/>
      <c r="BP274" s="109"/>
      <c r="BQ274" s="109"/>
      <c r="BR274" s="105">
        <f t="shared" si="260"/>
        <v>800</v>
      </c>
      <c r="BS274" s="105">
        <f t="shared" si="261"/>
        <v>160</v>
      </c>
      <c r="BT274" s="109">
        <v>800</v>
      </c>
      <c r="BU274" s="109"/>
      <c r="BV274" s="109"/>
      <c r="BW274" s="109"/>
      <c r="BX274" s="116"/>
      <c r="BY274" s="105">
        <f t="shared" si="262"/>
        <v>800</v>
      </c>
      <c r="BZ274" s="105">
        <f t="shared" si="263"/>
        <v>160</v>
      </c>
      <c r="CA274" s="107">
        <v>800</v>
      </c>
      <c r="CB274" s="107"/>
      <c r="CC274" s="109"/>
      <c r="CD274" s="115"/>
      <c r="CE274" s="114"/>
      <c r="CF274" s="105">
        <f t="shared" si="264"/>
        <v>800</v>
      </c>
      <c r="CG274" s="105">
        <f t="shared" si="265"/>
        <v>160</v>
      </c>
      <c r="CH274" s="107">
        <v>800</v>
      </c>
      <c r="CI274" s="109"/>
      <c r="CJ274" s="109"/>
      <c r="CK274" s="107">
        <v>800</v>
      </c>
      <c r="CL274" s="105"/>
      <c r="CM274" s="114"/>
      <c r="CN274" s="105">
        <f t="shared" ref="CN274:CN305" si="266">CM274+CL274+CK274+CJ274+CI274+CH274</f>
        <v>1600</v>
      </c>
      <c r="CO274" s="105">
        <f t="shared" ref="CO274:CO305" si="267">CN274*20%</f>
        <v>320</v>
      </c>
      <c r="CP274" s="105">
        <f t="shared" ref="CP274:CP305" si="268">CH274+CA274+BT274+BM274+BE274+AX274+AQ274+AJ274+AB274+S274+K274+D274</f>
        <v>9600</v>
      </c>
      <c r="CQ274" s="105">
        <f t="shared" ref="CQ274:CQ305" si="269">CJ274+CI274+CC274+CB274+BV274+BU274+BO274+BN274+BG274+BF274+AZ274+AY274+AS274+AR274+AL274+AK274+AD274+AC274+U274+T274+M274+L274+F274+E274</f>
        <v>0</v>
      </c>
      <c r="CR274" s="105">
        <f t="shared" ref="CR274:CR305" si="270">CL274+CK274+CD274+BW274+BP274+BI274+BH274+BA274+AT274+AM274+AF274+AE274+X274+W274+V274+O274+N274+G274</f>
        <v>1925</v>
      </c>
      <c r="CS274" s="105">
        <f t="shared" ref="CS274:CS305" si="271">CM274+CE274+BX274+BQ274+BJ274+BB274+AU274+AN274+AG274+Y274+P274+H274</f>
        <v>0</v>
      </c>
      <c r="CT274" s="105">
        <f t="shared" ref="CT274:CT305" si="272">CN274+CF274+BY274+BR274+BK274+BC274+AV274+AO274+AH274+Z274+Q274+I274</f>
        <v>11525</v>
      </c>
      <c r="CU274" s="125">
        <f t="shared" si="241"/>
        <v>960.41666666666663</v>
      </c>
      <c r="CV274" s="106">
        <f t="shared" ref="CV274:CV305" si="273">CO274+CG274+BZ274+BS274+BL274+BD274+AW274+AP274+AI274+AA274+R274+J274</f>
        <v>2305</v>
      </c>
      <c r="CW274" s="105">
        <f t="shared" ref="CW274:CW305" si="274">CT274-CV274</f>
        <v>9220</v>
      </c>
      <c r="CY274" s="87"/>
    </row>
    <row r="275" spans="1:103" s="88" customFormat="1" ht="18.95" customHeight="1" x14ac:dyDescent="0.25">
      <c r="A275" s="111">
        <v>69</v>
      </c>
      <c r="B275" s="384" t="s">
        <v>165</v>
      </c>
      <c r="C275" s="117" t="s">
        <v>90</v>
      </c>
      <c r="D275" s="106">
        <v>800</v>
      </c>
      <c r="E275" s="110"/>
      <c r="F275" s="110"/>
      <c r="G275" s="110"/>
      <c r="H275" s="105"/>
      <c r="I275" s="110">
        <f t="shared" si="244"/>
        <v>800</v>
      </c>
      <c r="J275" s="106">
        <f t="shared" si="245"/>
        <v>160</v>
      </c>
      <c r="K275" s="110">
        <v>800</v>
      </c>
      <c r="L275" s="110"/>
      <c r="M275" s="110"/>
      <c r="N275" s="110"/>
      <c r="O275" s="110"/>
      <c r="P275" s="106"/>
      <c r="Q275" s="110">
        <f t="shared" si="246"/>
        <v>800</v>
      </c>
      <c r="R275" s="110">
        <f t="shared" si="247"/>
        <v>160</v>
      </c>
      <c r="S275" s="110">
        <v>800</v>
      </c>
      <c r="T275" s="110"/>
      <c r="U275" s="110"/>
      <c r="V275" s="106">
        <v>125</v>
      </c>
      <c r="W275" s="110"/>
      <c r="X275" s="110"/>
      <c r="Y275" s="110"/>
      <c r="Z275" s="110">
        <f t="shared" si="248"/>
        <v>925</v>
      </c>
      <c r="AA275" s="105">
        <f t="shared" si="249"/>
        <v>185</v>
      </c>
      <c r="AB275" s="110">
        <v>800</v>
      </c>
      <c r="AC275" s="110"/>
      <c r="AD275" s="110"/>
      <c r="AE275" s="110">
        <v>500</v>
      </c>
      <c r="AF275" s="110"/>
      <c r="AG275" s="110"/>
      <c r="AH275" s="105">
        <f t="shared" si="250"/>
        <v>1300</v>
      </c>
      <c r="AI275" s="105">
        <f t="shared" si="251"/>
        <v>260</v>
      </c>
      <c r="AJ275" s="105">
        <v>800</v>
      </c>
      <c r="AK275" s="111"/>
      <c r="AL275" s="105"/>
      <c r="AM275" s="105"/>
      <c r="AN275" s="105"/>
      <c r="AO275" s="110">
        <f t="shared" si="252"/>
        <v>800</v>
      </c>
      <c r="AP275" s="105">
        <f t="shared" si="253"/>
        <v>160</v>
      </c>
      <c r="AQ275" s="109">
        <v>800</v>
      </c>
      <c r="AR275" s="114"/>
      <c r="AS275" s="114"/>
      <c r="AT275" s="109"/>
      <c r="AU275" s="109"/>
      <c r="AV275" s="105">
        <f t="shared" si="254"/>
        <v>800</v>
      </c>
      <c r="AW275" s="105">
        <f t="shared" si="255"/>
        <v>160</v>
      </c>
      <c r="AX275" s="109">
        <v>800</v>
      </c>
      <c r="AY275" s="115"/>
      <c r="AZ275" s="115"/>
      <c r="BA275" s="115"/>
      <c r="BB275" s="114"/>
      <c r="BC275" s="105">
        <f t="shared" si="256"/>
        <v>800</v>
      </c>
      <c r="BD275" s="109">
        <f t="shared" si="257"/>
        <v>160</v>
      </c>
      <c r="BE275" s="109">
        <v>800</v>
      </c>
      <c r="BF275" s="109"/>
      <c r="BG275" s="109"/>
      <c r="BH275" s="109"/>
      <c r="BI275" s="107">
        <v>500</v>
      </c>
      <c r="BJ275" s="114"/>
      <c r="BK275" s="105">
        <f t="shared" si="258"/>
        <v>1300</v>
      </c>
      <c r="BL275" s="105">
        <f t="shared" si="259"/>
        <v>260</v>
      </c>
      <c r="BM275" s="109">
        <v>800</v>
      </c>
      <c r="BN275" s="109"/>
      <c r="BO275" s="109"/>
      <c r="BP275" s="109"/>
      <c r="BQ275" s="109"/>
      <c r="BR275" s="105">
        <f t="shared" si="260"/>
        <v>800</v>
      </c>
      <c r="BS275" s="105">
        <f t="shared" si="261"/>
        <v>160</v>
      </c>
      <c r="BT275" s="109">
        <v>545.46</v>
      </c>
      <c r="BU275" s="109"/>
      <c r="BV275" s="109"/>
      <c r="BW275" s="109"/>
      <c r="BX275" s="116">
        <v>254.54</v>
      </c>
      <c r="BY275" s="105">
        <f t="shared" si="262"/>
        <v>800</v>
      </c>
      <c r="BZ275" s="105">
        <f t="shared" si="263"/>
        <v>160</v>
      </c>
      <c r="CA275" s="107">
        <v>800</v>
      </c>
      <c r="CB275" s="107"/>
      <c r="CC275" s="109"/>
      <c r="CD275" s="115"/>
      <c r="CE275" s="114"/>
      <c r="CF275" s="105">
        <f t="shared" si="264"/>
        <v>800</v>
      </c>
      <c r="CG275" s="105">
        <f t="shared" si="265"/>
        <v>160</v>
      </c>
      <c r="CH275" s="107">
        <v>800</v>
      </c>
      <c r="CI275" s="109"/>
      <c r="CJ275" s="109"/>
      <c r="CK275" s="107">
        <v>800</v>
      </c>
      <c r="CL275" s="105"/>
      <c r="CM275" s="114"/>
      <c r="CN275" s="105">
        <f t="shared" si="266"/>
        <v>1600</v>
      </c>
      <c r="CO275" s="105">
        <f t="shared" si="267"/>
        <v>320</v>
      </c>
      <c r="CP275" s="105">
        <f t="shared" si="268"/>
        <v>9345.4599999999991</v>
      </c>
      <c r="CQ275" s="105">
        <f t="shared" si="269"/>
        <v>0</v>
      </c>
      <c r="CR275" s="105">
        <f t="shared" si="270"/>
        <v>1925</v>
      </c>
      <c r="CS275" s="105">
        <f t="shared" si="271"/>
        <v>254.54</v>
      </c>
      <c r="CT275" s="105">
        <f t="shared" si="272"/>
        <v>11525</v>
      </c>
      <c r="CU275" s="125">
        <f t="shared" ref="CU275:CU306" si="275">CT275/12</f>
        <v>960.41666666666663</v>
      </c>
      <c r="CV275" s="106">
        <f t="shared" si="273"/>
        <v>2305</v>
      </c>
      <c r="CW275" s="105">
        <f t="shared" si="274"/>
        <v>9220</v>
      </c>
      <c r="CY275" s="87"/>
    </row>
    <row r="276" spans="1:103" s="88" customFormat="1" ht="18.95" customHeight="1" x14ac:dyDescent="0.25">
      <c r="A276" s="111">
        <v>70</v>
      </c>
      <c r="B276" s="384" t="s">
        <v>164</v>
      </c>
      <c r="C276" s="117" t="s">
        <v>90</v>
      </c>
      <c r="D276" s="106">
        <v>800</v>
      </c>
      <c r="E276" s="110"/>
      <c r="F276" s="110"/>
      <c r="G276" s="110"/>
      <c r="H276" s="105"/>
      <c r="I276" s="110">
        <f t="shared" si="244"/>
        <v>800</v>
      </c>
      <c r="J276" s="106">
        <f t="shared" si="245"/>
        <v>160</v>
      </c>
      <c r="K276" s="110">
        <v>647.62</v>
      </c>
      <c r="L276" s="110"/>
      <c r="M276" s="110"/>
      <c r="N276" s="110"/>
      <c r="O276" s="110"/>
      <c r="P276" s="106">
        <v>152.38</v>
      </c>
      <c r="Q276" s="110">
        <f t="shared" si="246"/>
        <v>800</v>
      </c>
      <c r="R276" s="110">
        <f t="shared" si="247"/>
        <v>160</v>
      </c>
      <c r="S276" s="110">
        <v>800</v>
      </c>
      <c r="T276" s="110"/>
      <c r="U276" s="110"/>
      <c r="V276" s="106">
        <v>125</v>
      </c>
      <c r="W276" s="110"/>
      <c r="X276" s="110"/>
      <c r="Y276" s="110"/>
      <c r="Z276" s="110">
        <f t="shared" si="248"/>
        <v>925</v>
      </c>
      <c r="AA276" s="105">
        <f t="shared" si="249"/>
        <v>185</v>
      </c>
      <c r="AB276" s="110">
        <v>800</v>
      </c>
      <c r="AC276" s="110"/>
      <c r="AD276" s="110"/>
      <c r="AE276" s="110">
        <v>500</v>
      </c>
      <c r="AF276" s="110"/>
      <c r="AG276" s="110"/>
      <c r="AH276" s="105">
        <f t="shared" si="250"/>
        <v>1300</v>
      </c>
      <c r="AI276" s="105">
        <f t="shared" si="251"/>
        <v>260</v>
      </c>
      <c r="AJ276" s="105">
        <v>800</v>
      </c>
      <c r="AK276" s="111"/>
      <c r="AL276" s="105"/>
      <c r="AM276" s="105"/>
      <c r="AN276" s="105"/>
      <c r="AO276" s="110">
        <f t="shared" si="252"/>
        <v>800</v>
      </c>
      <c r="AP276" s="105">
        <f t="shared" si="253"/>
        <v>160</v>
      </c>
      <c r="AQ276" s="109">
        <v>800</v>
      </c>
      <c r="AR276" s="114"/>
      <c r="AS276" s="114"/>
      <c r="AT276" s="109"/>
      <c r="AU276" s="109"/>
      <c r="AV276" s="105">
        <f t="shared" si="254"/>
        <v>800</v>
      </c>
      <c r="AW276" s="105">
        <f t="shared" si="255"/>
        <v>160</v>
      </c>
      <c r="AX276" s="109">
        <v>800</v>
      </c>
      <c r="AY276" s="115"/>
      <c r="AZ276" s="115"/>
      <c r="BA276" s="115"/>
      <c r="BB276" s="114"/>
      <c r="BC276" s="105">
        <f t="shared" si="256"/>
        <v>800</v>
      </c>
      <c r="BD276" s="109">
        <f t="shared" si="257"/>
        <v>160</v>
      </c>
      <c r="BE276" s="109">
        <v>660.87</v>
      </c>
      <c r="BF276" s="109"/>
      <c r="BG276" s="109"/>
      <c r="BH276" s="109"/>
      <c r="BI276" s="107">
        <v>500</v>
      </c>
      <c r="BJ276" s="114">
        <v>139.13</v>
      </c>
      <c r="BK276" s="105">
        <f t="shared" si="258"/>
        <v>1300</v>
      </c>
      <c r="BL276" s="105">
        <f t="shared" si="259"/>
        <v>260</v>
      </c>
      <c r="BM276" s="109">
        <v>800</v>
      </c>
      <c r="BN276" s="109"/>
      <c r="BO276" s="109"/>
      <c r="BP276" s="109"/>
      <c r="BQ276" s="109"/>
      <c r="BR276" s="105">
        <f t="shared" si="260"/>
        <v>800</v>
      </c>
      <c r="BS276" s="105">
        <f t="shared" si="261"/>
        <v>160</v>
      </c>
      <c r="BT276" s="109">
        <v>800</v>
      </c>
      <c r="BU276" s="109"/>
      <c r="BV276" s="109"/>
      <c r="BW276" s="109"/>
      <c r="BX276" s="116"/>
      <c r="BY276" s="105">
        <f t="shared" si="262"/>
        <v>800</v>
      </c>
      <c r="BZ276" s="105">
        <f t="shared" si="263"/>
        <v>160</v>
      </c>
      <c r="CA276" s="107">
        <v>609.52</v>
      </c>
      <c r="CB276" s="107"/>
      <c r="CC276" s="109"/>
      <c r="CD276" s="115"/>
      <c r="CE276" s="114"/>
      <c r="CF276" s="105">
        <f t="shared" si="264"/>
        <v>609.52</v>
      </c>
      <c r="CG276" s="105">
        <f t="shared" si="265"/>
        <v>121.904</v>
      </c>
      <c r="CH276" s="107">
        <v>800</v>
      </c>
      <c r="CI276" s="109"/>
      <c r="CJ276" s="109"/>
      <c r="CK276" s="107">
        <v>800</v>
      </c>
      <c r="CL276" s="105"/>
      <c r="CM276" s="114">
        <v>190.47</v>
      </c>
      <c r="CN276" s="105">
        <f t="shared" si="266"/>
        <v>1790.47</v>
      </c>
      <c r="CO276" s="105">
        <f t="shared" si="267"/>
        <v>358.09400000000005</v>
      </c>
      <c r="CP276" s="105">
        <f t="shared" si="268"/>
        <v>9118.01</v>
      </c>
      <c r="CQ276" s="105">
        <f t="shared" si="269"/>
        <v>0</v>
      </c>
      <c r="CR276" s="105">
        <f t="shared" si="270"/>
        <v>1925</v>
      </c>
      <c r="CS276" s="105">
        <f t="shared" si="271"/>
        <v>481.98</v>
      </c>
      <c r="CT276" s="105">
        <f t="shared" si="272"/>
        <v>11524.99</v>
      </c>
      <c r="CU276" s="125">
        <f t="shared" si="275"/>
        <v>960.41583333333335</v>
      </c>
      <c r="CV276" s="106">
        <f t="shared" si="273"/>
        <v>2304.998</v>
      </c>
      <c r="CW276" s="105">
        <f t="shared" si="274"/>
        <v>9219.9920000000002</v>
      </c>
      <c r="CY276" s="87"/>
    </row>
    <row r="277" spans="1:103" s="88" customFormat="1" ht="18.95" customHeight="1" x14ac:dyDescent="0.25">
      <c r="A277" s="111">
        <v>71</v>
      </c>
      <c r="B277" s="384" t="s">
        <v>163</v>
      </c>
      <c r="C277" s="117" t="s">
        <v>90</v>
      </c>
      <c r="D277" s="106">
        <v>533.33000000000004</v>
      </c>
      <c r="E277" s="110"/>
      <c r="F277" s="110"/>
      <c r="G277" s="110"/>
      <c r="H277" s="105">
        <v>266.66000000000003</v>
      </c>
      <c r="I277" s="110">
        <f t="shared" si="244"/>
        <v>799.99</v>
      </c>
      <c r="J277" s="106">
        <f t="shared" si="245"/>
        <v>159.99800000000002</v>
      </c>
      <c r="K277" s="110">
        <v>800</v>
      </c>
      <c r="L277" s="110"/>
      <c r="M277" s="110"/>
      <c r="N277" s="110"/>
      <c r="O277" s="110"/>
      <c r="P277" s="106"/>
      <c r="Q277" s="110">
        <f t="shared" si="246"/>
        <v>800</v>
      </c>
      <c r="R277" s="110">
        <f t="shared" si="247"/>
        <v>160</v>
      </c>
      <c r="S277" s="110">
        <v>800</v>
      </c>
      <c r="T277" s="110"/>
      <c r="U277" s="110"/>
      <c r="V277" s="106">
        <v>125</v>
      </c>
      <c r="W277" s="110"/>
      <c r="X277" s="110"/>
      <c r="Y277" s="110"/>
      <c r="Z277" s="110">
        <f t="shared" si="248"/>
        <v>925</v>
      </c>
      <c r="AA277" s="105">
        <f t="shared" si="249"/>
        <v>185</v>
      </c>
      <c r="AB277" s="110">
        <v>800</v>
      </c>
      <c r="AC277" s="110"/>
      <c r="AD277" s="110"/>
      <c r="AE277" s="110">
        <v>500</v>
      </c>
      <c r="AF277" s="110"/>
      <c r="AG277" s="110"/>
      <c r="AH277" s="105">
        <f t="shared" si="250"/>
        <v>1300</v>
      </c>
      <c r="AI277" s="105">
        <f t="shared" si="251"/>
        <v>260</v>
      </c>
      <c r="AJ277" s="105">
        <v>800</v>
      </c>
      <c r="AK277" s="111"/>
      <c r="AL277" s="105"/>
      <c r="AM277" s="105"/>
      <c r="AN277" s="105"/>
      <c r="AO277" s="110">
        <f t="shared" si="252"/>
        <v>800</v>
      </c>
      <c r="AP277" s="105">
        <f t="shared" si="253"/>
        <v>160</v>
      </c>
      <c r="AQ277" s="109">
        <v>800</v>
      </c>
      <c r="AR277" s="114"/>
      <c r="AS277" s="114"/>
      <c r="AT277" s="109"/>
      <c r="AU277" s="109"/>
      <c r="AV277" s="105">
        <f t="shared" si="254"/>
        <v>800</v>
      </c>
      <c r="AW277" s="105">
        <f t="shared" si="255"/>
        <v>160</v>
      </c>
      <c r="AX277" s="109">
        <v>800</v>
      </c>
      <c r="AY277" s="115"/>
      <c r="AZ277" s="115"/>
      <c r="BA277" s="115"/>
      <c r="BB277" s="114"/>
      <c r="BC277" s="105">
        <f t="shared" si="256"/>
        <v>800</v>
      </c>
      <c r="BD277" s="109">
        <f t="shared" si="257"/>
        <v>160</v>
      </c>
      <c r="BE277" s="109">
        <v>800</v>
      </c>
      <c r="BF277" s="109"/>
      <c r="BG277" s="109"/>
      <c r="BH277" s="109"/>
      <c r="BI277" s="107">
        <v>500</v>
      </c>
      <c r="BJ277" s="114"/>
      <c r="BK277" s="105">
        <f t="shared" si="258"/>
        <v>1300</v>
      </c>
      <c r="BL277" s="105">
        <f t="shared" si="259"/>
        <v>260</v>
      </c>
      <c r="BM277" s="109">
        <v>800</v>
      </c>
      <c r="BN277" s="109"/>
      <c r="BO277" s="109"/>
      <c r="BP277" s="109"/>
      <c r="BQ277" s="109"/>
      <c r="BR277" s="105">
        <f t="shared" si="260"/>
        <v>800</v>
      </c>
      <c r="BS277" s="105">
        <f t="shared" si="261"/>
        <v>160</v>
      </c>
      <c r="BT277" s="109">
        <v>800</v>
      </c>
      <c r="BU277" s="109"/>
      <c r="BV277" s="109"/>
      <c r="BW277" s="109"/>
      <c r="BX277" s="116"/>
      <c r="BY277" s="105">
        <f t="shared" si="262"/>
        <v>800</v>
      </c>
      <c r="BZ277" s="105">
        <f t="shared" si="263"/>
        <v>160</v>
      </c>
      <c r="CA277" s="107">
        <v>800</v>
      </c>
      <c r="CB277" s="107"/>
      <c r="CC277" s="109"/>
      <c r="CD277" s="115"/>
      <c r="CE277" s="114"/>
      <c r="CF277" s="105">
        <f t="shared" si="264"/>
        <v>800</v>
      </c>
      <c r="CG277" s="105">
        <f t="shared" si="265"/>
        <v>160</v>
      </c>
      <c r="CH277" s="107">
        <v>800</v>
      </c>
      <c r="CI277" s="109"/>
      <c r="CJ277" s="109"/>
      <c r="CK277" s="107">
        <v>800</v>
      </c>
      <c r="CL277" s="105"/>
      <c r="CM277" s="114"/>
      <c r="CN277" s="105">
        <f t="shared" si="266"/>
        <v>1600</v>
      </c>
      <c r="CO277" s="105">
        <f t="shared" si="267"/>
        <v>320</v>
      </c>
      <c r="CP277" s="105">
        <f t="shared" si="268"/>
        <v>9333.33</v>
      </c>
      <c r="CQ277" s="105">
        <f t="shared" si="269"/>
        <v>0</v>
      </c>
      <c r="CR277" s="105">
        <f t="shared" si="270"/>
        <v>1925</v>
      </c>
      <c r="CS277" s="105">
        <f t="shared" si="271"/>
        <v>266.66000000000003</v>
      </c>
      <c r="CT277" s="105">
        <f t="shared" si="272"/>
        <v>11524.99</v>
      </c>
      <c r="CU277" s="125">
        <f t="shared" si="275"/>
        <v>960.41583333333335</v>
      </c>
      <c r="CV277" s="106">
        <f t="shared" si="273"/>
        <v>2304.998</v>
      </c>
      <c r="CW277" s="105">
        <f t="shared" si="274"/>
        <v>9219.9920000000002</v>
      </c>
      <c r="CY277" s="87"/>
    </row>
    <row r="278" spans="1:103" s="88" customFormat="1" ht="18.95" customHeight="1" x14ac:dyDescent="0.25">
      <c r="A278" s="111">
        <v>72</v>
      </c>
      <c r="B278" s="384" t="s">
        <v>162</v>
      </c>
      <c r="C278" s="117" t="s">
        <v>90</v>
      </c>
      <c r="D278" s="106">
        <v>800</v>
      </c>
      <c r="E278" s="110"/>
      <c r="F278" s="110"/>
      <c r="G278" s="110"/>
      <c r="H278" s="105"/>
      <c r="I278" s="110">
        <f t="shared" si="244"/>
        <v>800</v>
      </c>
      <c r="J278" s="106">
        <f t="shared" si="245"/>
        <v>160</v>
      </c>
      <c r="K278" s="110">
        <v>800</v>
      </c>
      <c r="L278" s="110"/>
      <c r="M278" s="110"/>
      <c r="N278" s="110"/>
      <c r="O278" s="110"/>
      <c r="P278" s="106"/>
      <c r="Q278" s="110">
        <f t="shared" si="246"/>
        <v>800</v>
      </c>
      <c r="R278" s="110">
        <f t="shared" si="247"/>
        <v>160</v>
      </c>
      <c r="S278" s="110">
        <v>800</v>
      </c>
      <c r="T278" s="110"/>
      <c r="U278" s="110"/>
      <c r="V278" s="106"/>
      <c r="W278" s="110"/>
      <c r="X278" s="110"/>
      <c r="Y278" s="110"/>
      <c r="Z278" s="110">
        <f t="shared" si="248"/>
        <v>800</v>
      </c>
      <c r="AA278" s="105">
        <f t="shared" si="249"/>
        <v>160</v>
      </c>
      <c r="AB278" s="110">
        <v>800</v>
      </c>
      <c r="AC278" s="110"/>
      <c r="AD278" s="110"/>
      <c r="AE278" s="110">
        <v>500</v>
      </c>
      <c r="AF278" s="110"/>
      <c r="AG278" s="110"/>
      <c r="AH278" s="105">
        <f t="shared" si="250"/>
        <v>1300</v>
      </c>
      <c r="AI278" s="105">
        <f t="shared" si="251"/>
        <v>260</v>
      </c>
      <c r="AJ278" s="105">
        <v>800</v>
      </c>
      <c r="AK278" s="111"/>
      <c r="AL278" s="105"/>
      <c r="AM278" s="105"/>
      <c r="AN278" s="105"/>
      <c r="AO278" s="110">
        <f t="shared" si="252"/>
        <v>800</v>
      </c>
      <c r="AP278" s="105">
        <f t="shared" si="253"/>
        <v>160</v>
      </c>
      <c r="AQ278" s="109">
        <v>800</v>
      </c>
      <c r="AR278" s="114"/>
      <c r="AS278" s="114"/>
      <c r="AT278" s="109"/>
      <c r="AU278" s="109"/>
      <c r="AV278" s="105">
        <f t="shared" si="254"/>
        <v>800</v>
      </c>
      <c r="AW278" s="105">
        <f t="shared" si="255"/>
        <v>160</v>
      </c>
      <c r="AX278" s="109">
        <v>800</v>
      </c>
      <c r="AY278" s="115"/>
      <c r="AZ278" s="115"/>
      <c r="BA278" s="115"/>
      <c r="BB278" s="114"/>
      <c r="BC278" s="105">
        <f t="shared" si="256"/>
        <v>800</v>
      </c>
      <c r="BD278" s="109">
        <f t="shared" si="257"/>
        <v>160</v>
      </c>
      <c r="BE278" s="109">
        <v>139.13</v>
      </c>
      <c r="BF278" s="109"/>
      <c r="BG278" s="109"/>
      <c r="BH278" s="109"/>
      <c r="BI278" s="107">
        <v>0</v>
      </c>
      <c r="BJ278" s="114"/>
      <c r="BK278" s="105">
        <f t="shared" si="258"/>
        <v>139.13</v>
      </c>
      <c r="BL278" s="105">
        <f t="shared" si="259"/>
        <v>27.826000000000001</v>
      </c>
      <c r="BM278" s="109">
        <v>800</v>
      </c>
      <c r="BN278" s="109"/>
      <c r="BO278" s="109"/>
      <c r="BP278" s="109"/>
      <c r="BQ278" s="109"/>
      <c r="BR278" s="105">
        <f t="shared" si="260"/>
        <v>800</v>
      </c>
      <c r="BS278" s="105">
        <f t="shared" si="261"/>
        <v>160</v>
      </c>
      <c r="BT278" s="109">
        <v>800</v>
      </c>
      <c r="BU278" s="109"/>
      <c r="BV278" s="109"/>
      <c r="BW278" s="109"/>
      <c r="BX278" s="116"/>
      <c r="BY278" s="105">
        <f t="shared" si="262"/>
        <v>800</v>
      </c>
      <c r="BZ278" s="105">
        <f t="shared" si="263"/>
        <v>160</v>
      </c>
      <c r="CA278" s="107">
        <v>800</v>
      </c>
      <c r="CB278" s="107"/>
      <c r="CC278" s="109"/>
      <c r="CD278" s="115"/>
      <c r="CE278" s="114"/>
      <c r="CF278" s="105">
        <f t="shared" si="264"/>
        <v>800</v>
      </c>
      <c r="CG278" s="105">
        <f t="shared" si="265"/>
        <v>160</v>
      </c>
      <c r="CH278" s="107">
        <v>800</v>
      </c>
      <c r="CI278" s="109"/>
      <c r="CJ278" s="109"/>
      <c r="CK278" s="107">
        <v>800</v>
      </c>
      <c r="CL278" s="105"/>
      <c r="CM278" s="114"/>
      <c r="CN278" s="105">
        <f t="shared" si="266"/>
        <v>1600</v>
      </c>
      <c r="CO278" s="105">
        <f t="shared" si="267"/>
        <v>320</v>
      </c>
      <c r="CP278" s="105">
        <f t="shared" si="268"/>
        <v>8939.130000000001</v>
      </c>
      <c r="CQ278" s="105">
        <f t="shared" si="269"/>
        <v>0</v>
      </c>
      <c r="CR278" s="105">
        <f t="shared" si="270"/>
        <v>1300</v>
      </c>
      <c r="CS278" s="105">
        <f t="shared" si="271"/>
        <v>0</v>
      </c>
      <c r="CT278" s="105">
        <f t="shared" si="272"/>
        <v>10239.130000000001</v>
      </c>
      <c r="CU278" s="125">
        <f t="shared" si="275"/>
        <v>853.26083333333338</v>
      </c>
      <c r="CV278" s="106">
        <f t="shared" si="273"/>
        <v>2047.826</v>
      </c>
      <c r="CW278" s="105">
        <f t="shared" si="274"/>
        <v>8191.304000000001</v>
      </c>
      <c r="CY278" s="87"/>
    </row>
    <row r="279" spans="1:103" s="88" customFormat="1" ht="18.95" customHeight="1" x14ac:dyDescent="0.25">
      <c r="A279" s="111">
        <v>73</v>
      </c>
      <c r="B279" s="384" t="s">
        <v>161</v>
      </c>
      <c r="C279" s="117" t="s">
        <v>90</v>
      </c>
      <c r="D279" s="106">
        <v>800</v>
      </c>
      <c r="E279" s="110"/>
      <c r="F279" s="110"/>
      <c r="G279" s="110"/>
      <c r="H279" s="105"/>
      <c r="I279" s="110">
        <f t="shared" si="244"/>
        <v>800</v>
      </c>
      <c r="J279" s="106">
        <f t="shared" si="245"/>
        <v>160</v>
      </c>
      <c r="K279" s="110">
        <v>800</v>
      </c>
      <c r="L279" s="110"/>
      <c r="M279" s="110"/>
      <c r="N279" s="110"/>
      <c r="O279" s="110"/>
      <c r="P279" s="106"/>
      <c r="Q279" s="110">
        <f t="shared" si="246"/>
        <v>800</v>
      </c>
      <c r="R279" s="110">
        <f t="shared" si="247"/>
        <v>160</v>
      </c>
      <c r="S279" s="110">
        <v>800</v>
      </c>
      <c r="T279" s="110"/>
      <c r="U279" s="110"/>
      <c r="V279" s="106"/>
      <c r="W279" s="110"/>
      <c r="X279" s="110"/>
      <c r="Y279" s="110"/>
      <c r="Z279" s="110">
        <f t="shared" si="248"/>
        <v>800</v>
      </c>
      <c r="AA279" s="105">
        <f t="shared" si="249"/>
        <v>160</v>
      </c>
      <c r="AB279" s="110">
        <v>800</v>
      </c>
      <c r="AC279" s="110"/>
      <c r="AD279" s="110"/>
      <c r="AE279" s="110">
        <v>500</v>
      </c>
      <c r="AF279" s="110"/>
      <c r="AG279" s="110"/>
      <c r="AH279" s="105">
        <f t="shared" si="250"/>
        <v>1300</v>
      </c>
      <c r="AI279" s="105">
        <f t="shared" si="251"/>
        <v>260</v>
      </c>
      <c r="AJ279" s="105">
        <v>800</v>
      </c>
      <c r="AK279" s="111"/>
      <c r="AL279" s="105"/>
      <c r="AM279" s="105"/>
      <c r="AN279" s="105"/>
      <c r="AO279" s="110">
        <f t="shared" si="252"/>
        <v>800</v>
      </c>
      <c r="AP279" s="105">
        <f t="shared" si="253"/>
        <v>160</v>
      </c>
      <c r="AQ279" s="109">
        <v>800</v>
      </c>
      <c r="AR279" s="114"/>
      <c r="AS279" s="114"/>
      <c r="AT279" s="109"/>
      <c r="AU279" s="109"/>
      <c r="AV279" s="105">
        <f t="shared" si="254"/>
        <v>800</v>
      </c>
      <c r="AW279" s="105">
        <f t="shared" si="255"/>
        <v>160</v>
      </c>
      <c r="AX279" s="109">
        <v>800</v>
      </c>
      <c r="AY279" s="115"/>
      <c r="AZ279" s="115"/>
      <c r="BA279" s="115"/>
      <c r="BB279" s="114"/>
      <c r="BC279" s="105">
        <f t="shared" si="256"/>
        <v>800</v>
      </c>
      <c r="BD279" s="109">
        <f t="shared" si="257"/>
        <v>160</v>
      </c>
      <c r="BE279" s="109">
        <v>800</v>
      </c>
      <c r="BF279" s="109"/>
      <c r="BG279" s="109"/>
      <c r="BH279" s="109"/>
      <c r="BI279" s="107">
        <v>500</v>
      </c>
      <c r="BJ279" s="114"/>
      <c r="BK279" s="105">
        <f t="shared" si="258"/>
        <v>1300</v>
      </c>
      <c r="BL279" s="105">
        <f t="shared" si="259"/>
        <v>260</v>
      </c>
      <c r="BM279" s="109">
        <v>800</v>
      </c>
      <c r="BN279" s="109"/>
      <c r="BO279" s="109"/>
      <c r="BP279" s="109"/>
      <c r="BQ279" s="109"/>
      <c r="BR279" s="105">
        <f t="shared" si="260"/>
        <v>800</v>
      </c>
      <c r="BS279" s="105">
        <f t="shared" si="261"/>
        <v>160</v>
      </c>
      <c r="BT279" s="109">
        <v>800</v>
      </c>
      <c r="BU279" s="109"/>
      <c r="BV279" s="109"/>
      <c r="BW279" s="109"/>
      <c r="BX279" s="116"/>
      <c r="BY279" s="105">
        <f t="shared" si="262"/>
        <v>800</v>
      </c>
      <c r="BZ279" s="105">
        <f t="shared" si="263"/>
        <v>160</v>
      </c>
      <c r="CA279" s="107">
        <v>800</v>
      </c>
      <c r="CB279" s="107"/>
      <c r="CC279" s="109"/>
      <c r="CD279" s="115"/>
      <c r="CE279" s="114"/>
      <c r="CF279" s="105">
        <f t="shared" si="264"/>
        <v>800</v>
      </c>
      <c r="CG279" s="105">
        <f t="shared" si="265"/>
        <v>160</v>
      </c>
      <c r="CH279" s="107">
        <v>800</v>
      </c>
      <c r="CI279" s="109"/>
      <c r="CJ279" s="109"/>
      <c r="CK279" s="107">
        <v>800</v>
      </c>
      <c r="CL279" s="105"/>
      <c r="CM279" s="114"/>
      <c r="CN279" s="105">
        <f t="shared" si="266"/>
        <v>1600</v>
      </c>
      <c r="CO279" s="105">
        <f t="shared" si="267"/>
        <v>320</v>
      </c>
      <c r="CP279" s="105">
        <f t="shared" si="268"/>
        <v>9600</v>
      </c>
      <c r="CQ279" s="105">
        <f t="shared" si="269"/>
        <v>0</v>
      </c>
      <c r="CR279" s="105">
        <f t="shared" si="270"/>
        <v>1800</v>
      </c>
      <c r="CS279" s="105">
        <f t="shared" si="271"/>
        <v>0</v>
      </c>
      <c r="CT279" s="105">
        <f t="shared" si="272"/>
        <v>11400</v>
      </c>
      <c r="CU279" s="125">
        <f t="shared" si="275"/>
        <v>950</v>
      </c>
      <c r="CV279" s="106">
        <f t="shared" si="273"/>
        <v>2280</v>
      </c>
      <c r="CW279" s="105">
        <f t="shared" si="274"/>
        <v>9120</v>
      </c>
      <c r="CY279" s="87"/>
    </row>
    <row r="280" spans="1:103" s="88" customFormat="1" ht="18.95" customHeight="1" x14ac:dyDescent="0.25">
      <c r="A280" s="111">
        <v>74</v>
      </c>
      <c r="B280" s="104" t="s">
        <v>160</v>
      </c>
      <c r="C280" s="117" t="s">
        <v>90</v>
      </c>
      <c r="D280" s="106">
        <v>800</v>
      </c>
      <c r="E280" s="110"/>
      <c r="F280" s="110"/>
      <c r="G280" s="110"/>
      <c r="H280" s="105"/>
      <c r="I280" s="110">
        <f t="shared" si="244"/>
        <v>800</v>
      </c>
      <c r="J280" s="106">
        <f t="shared" si="245"/>
        <v>160</v>
      </c>
      <c r="K280" s="110">
        <v>609.52</v>
      </c>
      <c r="L280" s="110"/>
      <c r="M280" s="110"/>
      <c r="N280" s="110"/>
      <c r="O280" s="110"/>
      <c r="P280" s="106"/>
      <c r="Q280" s="110">
        <f t="shared" si="246"/>
        <v>609.52</v>
      </c>
      <c r="R280" s="110">
        <f t="shared" si="247"/>
        <v>121.904</v>
      </c>
      <c r="S280" s="110">
        <v>838.09</v>
      </c>
      <c r="T280" s="110"/>
      <c r="U280" s="110"/>
      <c r="V280" s="106">
        <v>125</v>
      </c>
      <c r="W280" s="110"/>
      <c r="X280" s="110"/>
      <c r="Y280" s="110">
        <v>152.38</v>
      </c>
      <c r="Z280" s="110">
        <f t="shared" si="248"/>
        <v>1115.47</v>
      </c>
      <c r="AA280" s="105">
        <f t="shared" si="249"/>
        <v>223.09400000000002</v>
      </c>
      <c r="AB280" s="110">
        <v>800</v>
      </c>
      <c r="AC280" s="110"/>
      <c r="AD280" s="110"/>
      <c r="AE280" s="110">
        <v>500</v>
      </c>
      <c r="AF280" s="110"/>
      <c r="AG280" s="110"/>
      <c r="AH280" s="105">
        <f t="shared" si="250"/>
        <v>1300</v>
      </c>
      <c r="AI280" s="105">
        <f t="shared" si="251"/>
        <v>260</v>
      </c>
      <c r="AJ280" s="105">
        <v>400</v>
      </c>
      <c r="AK280" s="111"/>
      <c r="AL280" s="105"/>
      <c r="AM280" s="105"/>
      <c r="AN280" s="105">
        <v>400</v>
      </c>
      <c r="AO280" s="110">
        <f t="shared" si="252"/>
        <v>800</v>
      </c>
      <c r="AP280" s="105">
        <f t="shared" si="253"/>
        <v>160</v>
      </c>
      <c r="AQ280" s="109">
        <v>800</v>
      </c>
      <c r="AR280" s="114"/>
      <c r="AS280" s="114"/>
      <c r="AT280" s="109"/>
      <c r="AU280" s="109"/>
      <c r="AV280" s="105">
        <f t="shared" si="254"/>
        <v>800</v>
      </c>
      <c r="AW280" s="105">
        <f t="shared" si="255"/>
        <v>160</v>
      </c>
      <c r="AX280" s="109">
        <v>652.80999999999995</v>
      </c>
      <c r="AY280" s="115"/>
      <c r="AZ280" s="115"/>
      <c r="BA280" s="115"/>
      <c r="BB280" s="114">
        <v>147.18</v>
      </c>
      <c r="BC280" s="105">
        <f t="shared" si="256"/>
        <v>799.99</v>
      </c>
      <c r="BD280" s="109">
        <f t="shared" si="257"/>
        <v>159.99800000000002</v>
      </c>
      <c r="BE280" s="109">
        <v>382.61</v>
      </c>
      <c r="BF280" s="109"/>
      <c r="BG280" s="109"/>
      <c r="BH280" s="109"/>
      <c r="BI280" s="107">
        <v>0</v>
      </c>
      <c r="BJ280" s="114"/>
      <c r="BK280" s="105">
        <f t="shared" si="258"/>
        <v>382.61</v>
      </c>
      <c r="BL280" s="105">
        <f t="shared" si="259"/>
        <v>76.522000000000006</v>
      </c>
      <c r="BM280" s="109">
        <v>0</v>
      </c>
      <c r="BN280" s="109"/>
      <c r="BO280" s="109"/>
      <c r="BP280" s="109"/>
      <c r="BQ280" s="109"/>
      <c r="BR280" s="105">
        <f t="shared" si="260"/>
        <v>0</v>
      </c>
      <c r="BS280" s="105">
        <f t="shared" si="261"/>
        <v>0</v>
      </c>
      <c r="BT280" s="109">
        <v>0</v>
      </c>
      <c r="BU280" s="109"/>
      <c r="BV280" s="109"/>
      <c r="BW280" s="109"/>
      <c r="BX280" s="116"/>
      <c r="BY280" s="105">
        <f t="shared" si="262"/>
        <v>0</v>
      </c>
      <c r="BZ280" s="105">
        <f t="shared" si="263"/>
        <v>0</v>
      </c>
      <c r="CA280" s="107"/>
      <c r="CB280" s="107"/>
      <c r="CC280" s="109"/>
      <c r="CD280" s="115"/>
      <c r="CE280" s="114"/>
      <c r="CF280" s="105">
        <f t="shared" si="264"/>
        <v>0</v>
      </c>
      <c r="CG280" s="105">
        <f t="shared" si="265"/>
        <v>0</v>
      </c>
      <c r="CH280" s="107"/>
      <c r="CI280" s="109"/>
      <c r="CJ280" s="109"/>
      <c r="CK280" s="107"/>
      <c r="CL280" s="105"/>
      <c r="CM280" s="114"/>
      <c r="CN280" s="105">
        <f t="shared" si="266"/>
        <v>0</v>
      </c>
      <c r="CO280" s="105">
        <f t="shared" si="267"/>
        <v>0</v>
      </c>
      <c r="CP280" s="105">
        <f t="shared" si="268"/>
        <v>5283.0300000000007</v>
      </c>
      <c r="CQ280" s="105">
        <f t="shared" si="269"/>
        <v>0</v>
      </c>
      <c r="CR280" s="105">
        <f t="shared" si="270"/>
        <v>625</v>
      </c>
      <c r="CS280" s="105">
        <f t="shared" si="271"/>
        <v>699.56000000000006</v>
      </c>
      <c r="CT280" s="105">
        <f t="shared" si="272"/>
        <v>6607.59</v>
      </c>
      <c r="CU280" s="125">
        <f t="shared" si="275"/>
        <v>550.63250000000005</v>
      </c>
      <c r="CV280" s="106">
        <f t="shared" si="273"/>
        <v>1321.518</v>
      </c>
      <c r="CW280" s="105">
        <f t="shared" si="274"/>
        <v>5286.0720000000001</v>
      </c>
      <c r="CY280" s="87"/>
    </row>
    <row r="281" spans="1:103" s="88" customFormat="1" ht="18.95" customHeight="1" x14ac:dyDescent="0.25">
      <c r="A281" s="111">
        <v>75</v>
      </c>
      <c r="B281" s="384" t="s">
        <v>159</v>
      </c>
      <c r="C281" s="117" t="s">
        <v>90</v>
      </c>
      <c r="D281" s="106">
        <v>800</v>
      </c>
      <c r="E281" s="110"/>
      <c r="F281" s="110"/>
      <c r="G281" s="110"/>
      <c r="H281" s="105"/>
      <c r="I281" s="110">
        <f t="shared" si="244"/>
        <v>800</v>
      </c>
      <c r="J281" s="106">
        <f t="shared" si="245"/>
        <v>160</v>
      </c>
      <c r="K281" s="110">
        <v>800</v>
      </c>
      <c r="L281" s="110"/>
      <c r="M281" s="110"/>
      <c r="N281" s="110"/>
      <c r="O281" s="110"/>
      <c r="P281" s="106"/>
      <c r="Q281" s="110">
        <f t="shared" si="246"/>
        <v>800</v>
      </c>
      <c r="R281" s="110">
        <f t="shared" si="247"/>
        <v>160</v>
      </c>
      <c r="S281" s="110">
        <v>800</v>
      </c>
      <c r="T281" s="110"/>
      <c r="U281" s="110"/>
      <c r="V281" s="106">
        <v>125</v>
      </c>
      <c r="W281" s="110"/>
      <c r="X281" s="110"/>
      <c r="Y281" s="110"/>
      <c r="Z281" s="110">
        <f t="shared" si="248"/>
        <v>925</v>
      </c>
      <c r="AA281" s="105">
        <f t="shared" si="249"/>
        <v>185</v>
      </c>
      <c r="AB281" s="110">
        <v>800</v>
      </c>
      <c r="AC281" s="110"/>
      <c r="AD281" s="110"/>
      <c r="AE281" s="110">
        <v>500</v>
      </c>
      <c r="AF281" s="110"/>
      <c r="AG281" s="110"/>
      <c r="AH281" s="105">
        <f t="shared" si="250"/>
        <v>1300</v>
      </c>
      <c r="AI281" s="105">
        <f t="shared" si="251"/>
        <v>260</v>
      </c>
      <c r="AJ281" s="105">
        <v>800</v>
      </c>
      <c r="AK281" s="111"/>
      <c r="AL281" s="105"/>
      <c r="AM281" s="105"/>
      <c r="AN281" s="105"/>
      <c r="AO281" s="110">
        <f t="shared" si="252"/>
        <v>800</v>
      </c>
      <c r="AP281" s="105">
        <f t="shared" si="253"/>
        <v>160</v>
      </c>
      <c r="AQ281" s="109">
        <v>800</v>
      </c>
      <c r="AR281" s="114"/>
      <c r="AS281" s="114"/>
      <c r="AT281" s="109"/>
      <c r="AU281" s="109"/>
      <c r="AV281" s="105">
        <f t="shared" si="254"/>
        <v>800</v>
      </c>
      <c r="AW281" s="105">
        <f t="shared" si="255"/>
        <v>160</v>
      </c>
      <c r="AX281" s="109">
        <v>800</v>
      </c>
      <c r="AY281" s="115"/>
      <c r="AZ281" s="115"/>
      <c r="BA281" s="115"/>
      <c r="BB281" s="114"/>
      <c r="BC281" s="105">
        <f t="shared" si="256"/>
        <v>800</v>
      </c>
      <c r="BD281" s="109">
        <f t="shared" si="257"/>
        <v>160</v>
      </c>
      <c r="BE281" s="109">
        <v>800</v>
      </c>
      <c r="BF281" s="109"/>
      <c r="BG281" s="109"/>
      <c r="BH281" s="109"/>
      <c r="BI281" s="107">
        <v>500</v>
      </c>
      <c r="BJ281" s="114"/>
      <c r="BK281" s="105">
        <f t="shared" si="258"/>
        <v>1300</v>
      </c>
      <c r="BL281" s="105">
        <f t="shared" si="259"/>
        <v>260</v>
      </c>
      <c r="BM281" s="109">
        <v>800</v>
      </c>
      <c r="BN281" s="109"/>
      <c r="BO281" s="109"/>
      <c r="BP281" s="109"/>
      <c r="BQ281" s="109"/>
      <c r="BR281" s="105">
        <f t="shared" si="260"/>
        <v>800</v>
      </c>
      <c r="BS281" s="105">
        <f t="shared" si="261"/>
        <v>160</v>
      </c>
      <c r="BT281" s="109">
        <v>800</v>
      </c>
      <c r="BU281" s="109"/>
      <c r="BV281" s="109"/>
      <c r="BW281" s="109"/>
      <c r="BX281" s="116"/>
      <c r="BY281" s="105">
        <f t="shared" si="262"/>
        <v>800</v>
      </c>
      <c r="BZ281" s="105">
        <f t="shared" si="263"/>
        <v>160</v>
      </c>
      <c r="CA281" s="107">
        <v>800</v>
      </c>
      <c r="CB281" s="107"/>
      <c r="CC281" s="109"/>
      <c r="CD281" s="115"/>
      <c r="CE281" s="114"/>
      <c r="CF281" s="105">
        <f t="shared" si="264"/>
        <v>800</v>
      </c>
      <c r="CG281" s="105">
        <f t="shared" si="265"/>
        <v>160</v>
      </c>
      <c r="CH281" s="107">
        <v>800</v>
      </c>
      <c r="CI281" s="109"/>
      <c r="CJ281" s="109"/>
      <c r="CK281" s="107">
        <v>800</v>
      </c>
      <c r="CL281" s="105"/>
      <c r="CM281" s="114"/>
      <c r="CN281" s="105">
        <f t="shared" si="266"/>
        <v>1600</v>
      </c>
      <c r="CO281" s="105">
        <f t="shared" si="267"/>
        <v>320</v>
      </c>
      <c r="CP281" s="105">
        <f t="shared" si="268"/>
        <v>9600</v>
      </c>
      <c r="CQ281" s="105">
        <f t="shared" si="269"/>
        <v>0</v>
      </c>
      <c r="CR281" s="105">
        <f t="shared" si="270"/>
        <v>1925</v>
      </c>
      <c r="CS281" s="105">
        <f t="shared" si="271"/>
        <v>0</v>
      </c>
      <c r="CT281" s="105">
        <f t="shared" si="272"/>
        <v>11525</v>
      </c>
      <c r="CU281" s="125">
        <f t="shared" si="275"/>
        <v>960.41666666666663</v>
      </c>
      <c r="CV281" s="106">
        <f t="shared" si="273"/>
        <v>2305</v>
      </c>
      <c r="CW281" s="105">
        <f t="shared" si="274"/>
        <v>9220</v>
      </c>
      <c r="CY281" s="87"/>
    </row>
    <row r="282" spans="1:103" s="88" customFormat="1" ht="18.95" customHeight="1" x14ac:dyDescent="0.25">
      <c r="A282" s="111">
        <v>76</v>
      </c>
      <c r="B282" s="104" t="s">
        <v>158</v>
      </c>
      <c r="C282" s="117" t="s">
        <v>90</v>
      </c>
      <c r="D282" s="106">
        <v>800</v>
      </c>
      <c r="E282" s="110"/>
      <c r="F282" s="110"/>
      <c r="G282" s="110"/>
      <c r="H282" s="105"/>
      <c r="I282" s="110">
        <f t="shared" si="244"/>
        <v>800</v>
      </c>
      <c r="J282" s="106">
        <f t="shared" si="245"/>
        <v>160</v>
      </c>
      <c r="K282" s="110">
        <v>800</v>
      </c>
      <c r="L282" s="110"/>
      <c r="M282" s="110"/>
      <c r="N282" s="110"/>
      <c r="O282" s="110"/>
      <c r="P282" s="106"/>
      <c r="Q282" s="110">
        <f t="shared" si="246"/>
        <v>800</v>
      </c>
      <c r="R282" s="110">
        <f t="shared" si="247"/>
        <v>160</v>
      </c>
      <c r="S282" s="110">
        <v>800</v>
      </c>
      <c r="T282" s="110"/>
      <c r="U282" s="110"/>
      <c r="V282" s="106">
        <v>125</v>
      </c>
      <c r="W282" s="110"/>
      <c r="X282" s="110"/>
      <c r="Y282" s="110"/>
      <c r="Z282" s="110">
        <f t="shared" si="248"/>
        <v>925</v>
      </c>
      <c r="AA282" s="105">
        <f t="shared" si="249"/>
        <v>185</v>
      </c>
      <c r="AB282" s="110">
        <v>800</v>
      </c>
      <c r="AC282" s="110"/>
      <c r="AD282" s="110"/>
      <c r="AE282" s="110">
        <v>500</v>
      </c>
      <c r="AF282" s="110"/>
      <c r="AG282" s="110"/>
      <c r="AH282" s="105">
        <f t="shared" si="250"/>
        <v>1300</v>
      </c>
      <c r="AI282" s="105">
        <f t="shared" si="251"/>
        <v>260</v>
      </c>
      <c r="AJ282" s="105">
        <v>800</v>
      </c>
      <c r="AK282" s="111"/>
      <c r="AL282" s="105"/>
      <c r="AM282" s="105"/>
      <c r="AN282" s="105"/>
      <c r="AO282" s="110">
        <f t="shared" si="252"/>
        <v>800</v>
      </c>
      <c r="AP282" s="105">
        <f t="shared" si="253"/>
        <v>160</v>
      </c>
      <c r="AQ282" s="109">
        <v>602.03</v>
      </c>
      <c r="AR282" s="114"/>
      <c r="AS282" s="114"/>
      <c r="AT282" s="109"/>
      <c r="AU282" s="109">
        <v>197.97</v>
      </c>
      <c r="AV282" s="105">
        <f t="shared" si="254"/>
        <v>800</v>
      </c>
      <c r="AW282" s="105">
        <f t="shared" si="255"/>
        <v>160</v>
      </c>
      <c r="AX282" s="109">
        <v>761.9</v>
      </c>
      <c r="AY282" s="115"/>
      <c r="AZ282" s="115"/>
      <c r="BA282" s="115"/>
      <c r="BB282" s="114"/>
      <c r="BC282" s="105">
        <f t="shared" si="256"/>
        <v>761.9</v>
      </c>
      <c r="BD282" s="109">
        <f t="shared" si="257"/>
        <v>152.38</v>
      </c>
      <c r="BE282" s="109"/>
      <c r="BF282" s="109"/>
      <c r="BG282" s="109"/>
      <c r="BH282" s="109"/>
      <c r="BI282" s="107">
        <v>0</v>
      </c>
      <c r="BJ282" s="114"/>
      <c r="BK282" s="105">
        <f t="shared" si="258"/>
        <v>0</v>
      </c>
      <c r="BL282" s="105">
        <f t="shared" si="259"/>
        <v>0</v>
      </c>
      <c r="BM282" s="109">
        <v>0</v>
      </c>
      <c r="BN282" s="109"/>
      <c r="BO282" s="109"/>
      <c r="BP282" s="109"/>
      <c r="BQ282" s="109"/>
      <c r="BR282" s="105">
        <f t="shared" si="260"/>
        <v>0</v>
      </c>
      <c r="BS282" s="105">
        <f t="shared" si="261"/>
        <v>0</v>
      </c>
      <c r="BT282" s="109"/>
      <c r="BU282" s="109"/>
      <c r="BV282" s="109"/>
      <c r="BW282" s="109"/>
      <c r="BX282" s="116"/>
      <c r="BY282" s="105">
        <f t="shared" si="262"/>
        <v>0</v>
      </c>
      <c r="BZ282" s="105">
        <f t="shared" si="263"/>
        <v>0</v>
      </c>
      <c r="CA282" s="107"/>
      <c r="CB282" s="107"/>
      <c r="CC282" s="109"/>
      <c r="CD282" s="115"/>
      <c r="CE282" s="114"/>
      <c r="CF282" s="105">
        <f t="shared" si="264"/>
        <v>0</v>
      </c>
      <c r="CG282" s="105">
        <f t="shared" si="265"/>
        <v>0</v>
      </c>
      <c r="CH282" s="107"/>
      <c r="CI282" s="109"/>
      <c r="CJ282" s="109"/>
      <c r="CK282" s="109"/>
      <c r="CL282" s="105"/>
      <c r="CM282" s="114"/>
      <c r="CN282" s="105">
        <f t="shared" si="266"/>
        <v>0</v>
      </c>
      <c r="CO282" s="105">
        <f t="shared" si="267"/>
        <v>0</v>
      </c>
      <c r="CP282" s="105">
        <f t="shared" si="268"/>
        <v>5363.93</v>
      </c>
      <c r="CQ282" s="105">
        <f t="shared" si="269"/>
        <v>0</v>
      </c>
      <c r="CR282" s="105">
        <f t="shared" si="270"/>
        <v>625</v>
      </c>
      <c r="CS282" s="105">
        <f t="shared" si="271"/>
        <v>197.97</v>
      </c>
      <c r="CT282" s="105">
        <f t="shared" si="272"/>
        <v>6186.9</v>
      </c>
      <c r="CU282" s="125">
        <f t="shared" si="275"/>
        <v>515.57499999999993</v>
      </c>
      <c r="CV282" s="106">
        <f t="shared" si="273"/>
        <v>1237.3800000000001</v>
      </c>
      <c r="CW282" s="105">
        <f t="shared" si="274"/>
        <v>4949.5199999999995</v>
      </c>
      <c r="CY282" s="87"/>
    </row>
    <row r="283" spans="1:103" s="88" customFormat="1" ht="18.95" customHeight="1" x14ac:dyDescent="0.25">
      <c r="A283" s="111">
        <v>77</v>
      </c>
      <c r="B283" s="384" t="s">
        <v>157</v>
      </c>
      <c r="C283" s="117" t="s">
        <v>90</v>
      </c>
      <c r="D283" s="106">
        <v>800</v>
      </c>
      <c r="E283" s="110"/>
      <c r="F283" s="110"/>
      <c r="G283" s="110"/>
      <c r="H283" s="105"/>
      <c r="I283" s="110">
        <f t="shared" si="244"/>
        <v>800</v>
      </c>
      <c r="J283" s="106">
        <f t="shared" si="245"/>
        <v>160</v>
      </c>
      <c r="K283" s="110">
        <v>609.52</v>
      </c>
      <c r="L283" s="110"/>
      <c r="M283" s="110"/>
      <c r="N283" s="110"/>
      <c r="O283" s="110"/>
      <c r="P283" s="106">
        <v>190.47</v>
      </c>
      <c r="Q283" s="110">
        <f t="shared" si="246"/>
        <v>799.99</v>
      </c>
      <c r="R283" s="110">
        <f t="shared" si="247"/>
        <v>159.99800000000002</v>
      </c>
      <c r="S283" s="110">
        <v>800</v>
      </c>
      <c r="T283" s="110"/>
      <c r="U283" s="110"/>
      <c r="V283" s="106">
        <v>125</v>
      </c>
      <c r="W283" s="110"/>
      <c r="X283" s="110"/>
      <c r="Y283" s="110"/>
      <c r="Z283" s="110">
        <f t="shared" si="248"/>
        <v>925</v>
      </c>
      <c r="AA283" s="105">
        <f t="shared" si="249"/>
        <v>185</v>
      </c>
      <c r="AB283" s="110">
        <v>800</v>
      </c>
      <c r="AC283" s="110"/>
      <c r="AD283" s="110"/>
      <c r="AE283" s="110">
        <v>500</v>
      </c>
      <c r="AF283" s="110"/>
      <c r="AG283" s="110"/>
      <c r="AH283" s="105">
        <f t="shared" si="250"/>
        <v>1300</v>
      </c>
      <c r="AI283" s="105">
        <f t="shared" si="251"/>
        <v>260</v>
      </c>
      <c r="AJ283" s="105">
        <v>800</v>
      </c>
      <c r="AK283" s="111"/>
      <c r="AL283" s="105"/>
      <c r="AM283" s="105"/>
      <c r="AN283" s="105"/>
      <c r="AO283" s="110">
        <f t="shared" si="252"/>
        <v>800</v>
      </c>
      <c r="AP283" s="105">
        <f t="shared" si="253"/>
        <v>160</v>
      </c>
      <c r="AQ283" s="109">
        <v>800</v>
      </c>
      <c r="AR283" s="114"/>
      <c r="AS283" s="114"/>
      <c r="AT283" s="109"/>
      <c r="AU283" s="109"/>
      <c r="AV283" s="105">
        <f t="shared" si="254"/>
        <v>800</v>
      </c>
      <c r="AW283" s="105">
        <f t="shared" si="255"/>
        <v>160</v>
      </c>
      <c r="AX283" s="109">
        <v>647.62</v>
      </c>
      <c r="AY283" s="115"/>
      <c r="AZ283" s="115"/>
      <c r="BA283" s="115"/>
      <c r="BB283" s="114">
        <v>152.38</v>
      </c>
      <c r="BC283" s="105">
        <f t="shared" si="256"/>
        <v>800</v>
      </c>
      <c r="BD283" s="109">
        <f t="shared" si="257"/>
        <v>160</v>
      </c>
      <c r="BE283" s="109">
        <v>800</v>
      </c>
      <c r="BF283" s="109"/>
      <c r="BG283" s="109"/>
      <c r="BH283" s="109"/>
      <c r="BI283" s="107">
        <v>500</v>
      </c>
      <c r="BJ283" s="114"/>
      <c r="BK283" s="105">
        <f t="shared" si="258"/>
        <v>1300</v>
      </c>
      <c r="BL283" s="105">
        <f t="shared" si="259"/>
        <v>260</v>
      </c>
      <c r="BM283" s="109">
        <v>800</v>
      </c>
      <c r="BN283" s="109"/>
      <c r="BO283" s="109"/>
      <c r="BP283" s="109"/>
      <c r="BQ283" s="109"/>
      <c r="BR283" s="105">
        <f t="shared" si="260"/>
        <v>800</v>
      </c>
      <c r="BS283" s="105">
        <f t="shared" si="261"/>
        <v>160</v>
      </c>
      <c r="BT283" s="109">
        <v>800</v>
      </c>
      <c r="BU283" s="109"/>
      <c r="BV283" s="109"/>
      <c r="BW283" s="109"/>
      <c r="BX283" s="116"/>
      <c r="BY283" s="105">
        <f t="shared" si="262"/>
        <v>800</v>
      </c>
      <c r="BZ283" s="105">
        <f t="shared" si="263"/>
        <v>160</v>
      </c>
      <c r="CA283" s="107">
        <v>800</v>
      </c>
      <c r="CB283" s="107"/>
      <c r="CC283" s="109"/>
      <c r="CD283" s="115"/>
      <c r="CE283" s="114"/>
      <c r="CF283" s="105">
        <f t="shared" si="264"/>
        <v>800</v>
      </c>
      <c r="CG283" s="105">
        <f t="shared" si="265"/>
        <v>160</v>
      </c>
      <c r="CH283" s="107">
        <v>800</v>
      </c>
      <c r="CI283" s="109"/>
      <c r="CJ283" s="109"/>
      <c r="CK283" s="109">
        <v>800</v>
      </c>
      <c r="CL283" s="105"/>
      <c r="CM283" s="114"/>
      <c r="CN283" s="105">
        <f t="shared" si="266"/>
        <v>1600</v>
      </c>
      <c r="CO283" s="105">
        <f t="shared" si="267"/>
        <v>320</v>
      </c>
      <c r="CP283" s="105">
        <f t="shared" si="268"/>
        <v>9257.14</v>
      </c>
      <c r="CQ283" s="105">
        <f t="shared" si="269"/>
        <v>0</v>
      </c>
      <c r="CR283" s="105">
        <f t="shared" si="270"/>
        <v>1925</v>
      </c>
      <c r="CS283" s="105">
        <f t="shared" si="271"/>
        <v>342.85</v>
      </c>
      <c r="CT283" s="105">
        <f t="shared" si="272"/>
        <v>11524.99</v>
      </c>
      <c r="CU283" s="125">
        <f t="shared" si="275"/>
        <v>960.41583333333335</v>
      </c>
      <c r="CV283" s="106">
        <f t="shared" si="273"/>
        <v>2304.998</v>
      </c>
      <c r="CW283" s="105">
        <f t="shared" si="274"/>
        <v>9219.9920000000002</v>
      </c>
      <c r="CY283" s="87"/>
    </row>
    <row r="284" spans="1:103" s="88" customFormat="1" ht="18.95" customHeight="1" x14ac:dyDescent="0.25">
      <c r="A284" s="111">
        <v>78</v>
      </c>
      <c r="B284" s="384" t="s">
        <v>156</v>
      </c>
      <c r="C284" s="117" t="s">
        <v>90</v>
      </c>
      <c r="D284" s="106">
        <v>800</v>
      </c>
      <c r="E284" s="110"/>
      <c r="F284" s="110"/>
      <c r="G284" s="110"/>
      <c r="H284" s="105"/>
      <c r="I284" s="110">
        <f t="shared" si="244"/>
        <v>800</v>
      </c>
      <c r="J284" s="106">
        <f t="shared" si="245"/>
        <v>160</v>
      </c>
      <c r="K284" s="110">
        <v>800</v>
      </c>
      <c r="L284" s="110"/>
      <c r="M284" s="110"/>
      <c r="N284" s="110"/>
      <c r="O284" s="110"/>
      <c r="P284" s="106"/>
      <c r="Q284" s="110">
        <f t="shared" si="246"/>
        <v>800</v>
      </c>
      <c r="R284" s="110">
        <f t="shared" si="247"/>
        <v>160</v>
      </c>
      <c r="S284" s="110">
        <v>800</v>
      </c>
      <c r="T284" s="110"/>
      <c r="U284" s="110"/>
      <c r="V284" s="106">
        <v>125</v>
      </c>
      <c r="W284" s="110"/>
      <c r="X284" s="110"/>
      <c r="Y284" s="110"/>
      <c r="Z284" s="110">
        <f t="shared" si="248"/>
        <v>925</v>
      </c>
      <c r="AA284" s="105">
        <f t="shared" si="249"/>
        <v>185</v>
      </c>
      <c r="AB284" s="110">
        <v>800</v>
      </c>
      <c r="AC284" s="110"/>
      <c r="AD284" s="110"/>
      <c r="AE284" s="110">
        <v>500</v>
      </c>
      <c r="AF284" s="110"/>
      <c r="AG284" s="110"/>
      <c r="AH284" s="105">
        <f t="shared" si="250"/>
        <v>1300</v>
      </c>
      <c r="AI284" s="105">
        <f t="shared" si="251"/>
        <v>260</v>
      </c>
      <c r="AJ284" s="105">
        <v>800</v>
      </c>
      <c r="AK284" s="111"/>
      <c r="AL284" s="105"/>
      <c r="AM284" s="105"/>
      <c r="AN284" s="105"/>
      <c r="AO284" s="110">
        <f t="shared" si="252"/>
        <v>800</v>
      </c>
      <c r="AP284" s="105">
        <f t="shared" si="253"/>
        <v>160</v>
      </c>
      <c r="AQ284" s="109">
        <v>800</v>
      </c>
      <c r="AR284" s="114"/>
      <c r="AS284" s="114"/>
      <c r="AT284" s="109"/>
      <c r="AU284" s="109"/>
      <c r="AV284" s="105">
        <f t="shared" si="254"/>
        <v>800</v>
      </c>
      <c r="AW284" s="105">
        <f t="shared" si="255"/>
        <v>160</v>
      </c>
      <c r="AX284" s="109">
        <v>800</v>
      </c>
      <c r="AY284" s="115"/>
      <c r="AZ284" s="115"/>
      <c r="BA284" s="115"/>
      <c r="BB284" s="114"/>
      <c r="BC284" s="105">
        <f t="shared" si="256"/>
        <v>800</v>
      </c>
      <c r="BD284" s="109">
        <f t="shared" si="257"/>
        <v>160</v>
      </c>
      <c r="BE284" s="109">
        <v>800</v>
      </c>
      <c r="BF284" s="109"/>
      <c r="BG284" s="109"/>
      <c r="BH284" s="109"/>
      <c r="BI284" s="107">
        <v>500</v>
      </c>
      <c r="BJ284" s="114"/>
      <c r="BK284" s="105">
        <f t="shared" si="258"/>
        <v>1300</v>
      </c>
      <c r="BL284" s="105">
        <f t="shared" si="259"/>
        <v>260</v>
      </c>
      <c r="BM284" s="109">
        <v>800</v>
      </c>
      <c r="BN284" s="109"/>
      <c r="BO284" s="109"/>
      <c r="BP284" s="109"/>
      <c r="BQ284" s="109"/>
      <c r="BR284" s="105">
        <f t="shared" si="260"/>
        <v>800</v>
      </c>
      <c r="BS284" s="105">
        <f t="shared" si="261"/>
        <v>160</v>
      </c>
      <c r="BT284" s="109">
        <v>800</v>
      </c>
      <c r="BU284" s="109"/>
      <c r="BV284" s="109"/>
      <c r="BW284" s="109"/>
      <c r="BX284" s="116"/>
      <c r="BY284" s="105">
        <f t="shared" si="262"/>
        <v>800</v>
      </c>
      <c r="BZ284" s="105">
        <f t="shared" si="263"/>
        <v>160</v>
      </c>
      <c r="CA284" s="107">
        <v>800</v>
      </c>
      <c r="CB284" s="107"/>
      <c r="CC284" s="109"/>
      <c r="CD284" s="115"/>
      <c r="CE284" s="114"/>
      <c r="CF284" s="105">
        <f t="shared" si="264"/>
        <v>800</v>
      </c>
      <c r="CG284" s="105">
        <f t="shared" si="265"/>
        <v>160</v>
      </c>
      <c r="CH284" s="107">
        <v>800</v>
      </c>
      <c r="CI284" s="109"/>
      <c r="CJ284" s="109"/>
      <c r="CK284" s="107">
        <v>800</v>
      </c>
      <c r="CL284" s="105"/>
      <c r="CM284" s="114"/>
      <c r="CN284" s="105">
        <f t="shared" si="266"/>
        <v>1600</v>
      </c>
      <c r="CO284" s="105">
        <f t="shared" si="267"/>
        <v>320</v>
      </c>
      <c r="CP284" s="105">
        <f t="shared" si="268"/>
        <v>9600</v>
      </c>
      <c r="CQ284" s="105">
        <f t="shared" si="269"/>
        <v>0</v>
      </c>
      <c r="CR284" s="105">
        <f t="shared" si="270"/>
        <v>1925</v>
      </c>
      <c r="CS284" s="105">
        <f t="shared" si="271"/>
        <v>0</v>
      </c>
      <c r="CT284" s="105">
        <f t="shared" si="272"/>
        <v>11525</v>
      </c>
      <c r="CU284" s="125">
        <f t="shared" si="275"/>
        <v>960.41666666666663</v>
      </c>
      <c r="CV284" s="106">
        <f t="shared" si="273"/>
        <v>2305</v>
      </c>
      <c r="CW284" s="105">
        <f t="shared" si="274"/>
        <v>9220</v>
      </c>
      <c r="CY284" s="87"/>
    </row>
    <row r="285" spans="1:103" s="88" customFormat="1" ht="18.95" customHeight="1" x14ac:dyDescent="0.25">
      <c r="A285" s="111">
        <v>79</v>
      </c>
      <c r="B285" s="384" t="s">
        <v>155</v>
      </c>
      <c r="C285" s="117" t="s">
        <v>90</v>
      </c>
      <c r="D285" s="106">
        <v>800</v>
      </c>
      <c r="E285" s="110"/>
      <c r="F285" s="110"/>
      <c r="G285" s="110"/>
      <c r="H285" s="105"/>
      <c r="I285" s="110">
        <f t="shared" si="244"/>
        <v>800</v>
      </c>
      <c r="J285" s="106">
        <f t="shared" si="245"/>
        <v>160</v>
      </c>
      <c r="K285" s="110">
        <v>800</v>
      </c>
      <c r="L285" s="110"/>
      <c r="M285" s="110"/>
      <c r="N285" s="110"/>
      <c r="O285" s="110"/>
      <c r="P285" s="106"/>
      <c r="Q285" s="110">
        <f t="shared" si="246"/>
        <v>800</v>
      </c>
      <c r="R285" s="110">
        <f t="shared" si="247"/>
        <v>160</v>
      </c>
      <c r="S285" s="110">
        <v>800</v>
      </c>
      <c r="T285" s="110"/>
      <c r="U285" s="110"/>
      <c r="V285" s="106">
        <v>125</v>
      </c>
      <c r="W285" s="110"/>
      <c r="X285" s="110"/>
      <c r="Y285" s="110"/>
      <c r="Z285" s="110">
        <f t="shared" si="248"/>
        <v>925</v>
      </c>
      <c r="AA285" s="105">
        <f t="shared" si="249"/>
        <v>185</v>
      </c>
      <c r="AB285" s="110">
        <v>800</v>
      </c>
      <c r="AC285" s="110"/>
      <c r="AD285" s="110"/>
      <c r="AE285" s="110">
        <v>500</v>
      </c>
      <c r="AF285" s="110"/>
      <c r="AG285" s="110"/>
      <c r="AH285" s="105">
        <f t="shared" si="250"/>
        <v>1300</v>
      </c>
      <c r="AI285" s="105">
        <f t="shared" si="251"/>
        <v>260</v>
      </c>
      <c r="AJ285" s="105">
        <v>800</v>
      </c>
      <c r="AK285" s="111"/>
      <c r="AL285" s="105"/>
      <c r="AM285" s="105"/>
      <c r="AN285" s="105"/>
      <c r="AO285" s="110">
        <f t="shared" si="252"/>
        <v>800</v>
      </c>
      <c r="AP285" s="105">
        <f t="shared" si="253"/>
        <v>160</v>
      </c>
      <c r="AQ285" s="109">
        <v>800</v>
      </c>
      <c r="AR285" s="114"/>
      <c r="AS285" s="114"/>
      <c r="AT285" s="109"/>
      <c r="AU285" s="109"/>
      <c r="AV285" s="105">
        <f t="shared" si="254"/>
        <v>800</v>
      </c>
      <c r="AW285" s="105">
        <f t="shared" si="255"/>
        <v>160</v>
      </c>
      <c r="AX285" s="109">
        <v>800</v>
      </c>
      <c r="AY285" s="115"/>
      <c r="AZ285" s="115"/>
      <c r="BA285" s="115"/>
      <c r="BB285" s="114"/>
      <c r="BC285" s="105">
        <f t="shared" si="256"/>
        <v>800</v>
      </c>
      <c r="BD285" s="109">
        <f t="shared" si="257"/>
        <v>160</v>
      </c>
      <c r="BE285" s="109">
        <v>800</v>
      </c>
      <c r="BF285" s="109"/>
      <c r="BG285" s="109"/>
      <c r="BH285" s="109"/>
      <c r="BI285" s="107">
        <v>500</v>
      </c>
      <c r="BJ285" s="114"/>
      <c r="BK285" s="105">
        <f t="shared" si="258"/>
        <v>1300</v>
      </c>
      <c r="BL285" s="105">
        <f t="shared" si="259"/>
        <v>260</v>
      </c>
      <c r="BM285" s="109">
        <v>800</v>
      </c>
      <c r="BN285" s="109"/>
      <c r="BO285" s="109"/>
      <c r="BP285" s="109"/>
      <c r="BQ285" s="109"/>
      <c r="BR285" s="105">
        <f t="shared" si="260"/>
        <v>800</v>
      </c>
      <c r="BS285" s="105">
        <f t="shared" si="261"/>
        <v>160</v>
      </c>
      <c r="BT285" s="109">
        <v>800</v>
      </c>
      <c r="BU285" s="109"/>
      <c r="BV285" s="109"/>
      <c r="BW285" s="109"/>
      <c r="BX285" s="116"/>
      <c r="BY285" s="105">
        <f t="shared" si="262"/>
        <v>800</v>
      </c>
      <c r="BZ285" s="105">
        <f t="shared" si="263"/>
        <v>160</v>
      </c>
      <c r="CA285" s="107">
        <v>800</v>
      </c>
      <c r="CB285" s="107"/>
      <c r="CC285" s="109"/>
      <c r="CD285" s="115"/>
      <c r="CE285" s="114"/>
      <c r="CF285" s="105">
        <f t="shared" si="264"/>
        <v>800</v>
      </c>
      <c r="CG285" s="105">
        <f t="shared" si="265"/>
        <v>160</v>
      </c>
      <c r="CH285" s="107">
        <v>800</v>
      </c>
      <c r="CI285" s="109"/>
      <c r="CJ285" s="109"/>
      <c r="CK285" s="107">
        <v>800</v>
      </c>
      <c r="CL285" s="105"/>
      <c r="CM285" s="114"/>
      <c r="CN285" s="105">
        <f t="shared" si="266"/>
        <v>1600</v>
      </c>
      <c r="CO285" s="105">
        <f t="shared" si="267"/>
        <v>320</v>
      </c>
      <c r="CP285" s="105">
        <f t="shared" si="268"/>
        <v>9600</v>
      </c>
      <c r="CQ285" s="105">
        <f t="shared" si="269"/>
        <v>0</v>
      </c>
      <c r="CR285" s="105">
        <f t="shared" si="270"/>
        <v>1925</v>
      </c>
      <c r="CS285" s="105">
        <f t="shared" si="271"/>
        <v>0</v>
      </c>
      <c r="CT285" s="105">
        <f t="shared" si="272"/>
        <v>11525</v>
      </c>
      <c r="CU285" s="125">
        <f t="shared" si="275"/>
        <v>960.41666666666663</v>
      </c>
      <c r="CV285" s="106">
        <f t="shared" si="273"/>
        <v>2305</v>
      </c>
      <c r="CW285" s="105">
        <f t="shared" si="274"/>
        <v>9220</v>
      </c>
      <c r="CY285" s="87"/>
    </row>
    <row r="286" spans="1:103" s="88" customFormat="1" ht="18.95" customHeight="1" x14ac:dyDescent="0.25">
      <c r="A286" s="111">
        <v>80</v>
      </c>
      <c r="B286" s="384" t="s">
        <v>154</v>
      </c>
      <c r="C286" s="117" t="s">
        <v>90</v>
      </c>
      <c r="D286" s="106">
        <v>800</v>
      </c>
      <c r="E286" s="110"/>
      <c r="F286" s="110"/>
      <c r="G286" s="110"/>
      <c r="H286" s="105"/>
      <c r="I286" s="110">
        <f t="shared" si="244"/>
        <v>800</v>
      </c>
      <c r="J286" s="106">
        <f t="shared" si="245"/>
        <v>160</v>
      </c>
      <c r="K286" s="110">
        <v>800</v>
      </c>
      <c r="L286" s="110"/>
      <c r="M286" s="110"/>
      <c r="N286" s="110"/>
      <c r="O286" s="110"/>
      <c r="P286" s="106"/>
      <c r="Q286" s="110">
        <f t="shared" si="246"/>
        <v>800</v>
      </c>
      <c r="R286" s="110">
        <f t="shared" si="247"/>
        <v>160</v>
      </c>
      <c r="S286" s="110">
        <v>800</v>
      </c>
      <c r="T286" s="110"/>
      <c r="U286" s="110"/>
      <c r="V286" s="106">
        <v>125</v>
      </c>
      <c r="W286" s="110"/>
      <c r="X286" s="110"/>
      <c r="Y286" s="110"/>
      <c r="Z286" s="110">
        <f t="shared" si="248"/>
        <v>925</v>
      </c>
      <c r="AA286" s="105">
        <f t="shared" si="249"/>
        <v>185</v>
      </c>
      <c r="AB286" s="110">
        <v>800</v>
      </c>
      <c r="AC286" s="110"/>
      <c r="AD286" s="110"/>
      <c r="AE286" s="110">
        <v>500</v>
      </c>
      <c r="AF286" s="110"/>
      <c r="AG286" s="110"/>
      <c r="AH286" s="105">
        <f t="shared" si="250"/>
        <v>1300</v>
      </c>
      <c r="AI286" s="105">
        <f t="shared" si="251"/>
        <v>260</v>
      </c>
      <c r="AJ286" s="105">
        <v>800</v>
      </c>
      <c r="AK286" s="111"/>
      <c r="AL286" s="105"/>
      <c r="AM286" s="105"/>
      <c r="AN286" s="105"/>
      <c r="AO286" s="110">
        <f t="shared" si="252"/>
        <v>800</v>
      </c>
      <c r="AP286" s="105">
        <f t="shared" si="253"/>
        <v>160</v>
      </c>
      <c r="AQ286" s="109">
        <v>800</v>
      </c>
      <c r="AR286" s="114"/>
      <c r="AS286" s="114"/>
      <c r="AT286" s="109"/>
      <c r="AU286" s="109"/>
      <c r="AV286" s="105">
        <f t="shared" si="254"/>
        <v>800</v>
      </c>
      <c r="AW286" s="105">
        <f t="shared" si="255"/>
        <v>160</v>
      </c>
      <c r="AX286" s="109">
        <v>800</v>
      </c>
      <c r="AY286" s="115"/>
      <c r="AZ286" s="115"/>
      <c r="BA286" s="115"/>
      <c r="BB286" s="114"/>
      <c r="BC286" s="105">
        <f t="shared" si="256"/>
        <v>800</v>
      </c>
      <c r="BD286" s="109">
        <f t="shared" si="257"/>
        <v>160</v>
      </c>
      <c r="BE286" s="109">
        <v>654.24</v>
      </c>
      <c r="BF286" s="109"/>
      <c r="BG286" s="109"/>
      <c r="BH286" s="109"/>
      <c r="BI286" s="107">
        <v>500</v>
      </c>
      <c r="BJ286" s="114">
        <v>145.75</v>
      </c>
      <c r="BK286" s="105">
        <f t="shared" si="258"/>
        <v>1299.99</v>
      </c>
      <c r="BL286" s="105">
        <f t="shared" si="259"/>
        <v>259.99799999999999</v>
      </c>
      <c r="BM286" s="109">
        <v>800</v>
      </c>
      <c r="BN286" s="109"/>
      <c r="BO286" s="109"/>
      <c r="BP286" s="109"/>
      <c r="BQ286" s="109"/>
      <c r="BR286" s="105">
        <f t="shared" si="260"/>
        <v>800</v>
      </c>
      <c r="BS286" s="105">
        <f t="shared" si="261"/>
        <v>160</v>
      </c>
      <c r="BT286" s="109">
        <v>800</v>
      </c>
      <c r="BU286" s="109"/>
      <c r="BV286" s="109"/>
      <c r="BW286" s="109"/>
      <c r="BX286" s="116"/>
      <c r="BY286" s="105">
        <f t="shared" si="262"/>
        <v>800</v>
      </c>
      <c r="BZ286" s="105">
        <f t="shared" si="263"/>
        <v>160</v>
      </c>
      <c r="CA286" s="107">
        <v>419.05</v>
      </c>
      <c r="CB286" s="107"/>
      <c r="CC286" s="109"/>
      <c r="CD286" s="115"/>
      <c r="CE286" s="114">
        <v>380.95</v>
      </c>
      <c r="CF286" s="105">
        <f t="shared" si="264"/>
        <v>800</v>
      </c>
      <c r="CG286" s="105">
        <f t="shared" si="265"/>
        <v>160</v>
      </c>
      <c r="CH286" s="107">
        <v>800</v>
      </c>
      <c r="CI286" s="109"/>
      <c r="CJ286" s="109"/>
      <c r="CK286" s="107">
        <v>800</v>
      </c>
      <c r="CL286" s="105"/>
      <c r="CM286" s="114"/>
      <c r="CN286" s="105">
        <f t="shared" si="266"/>
        <v>1600</v>
      </c>
      <c r="CO286" s="105">
        <f t="shared" si="267"/>
        <v>320</v>
      </c>
      <c r="CP286" s="105">
        <f t="shared" si="268"/>
        <v>9073.2900000000009</v>
      </c>
      <c r="CQ286" s="105">
        <f t="shared" si="269"/>
        <v>0</v>
      </c>
      <c r="CR286" s="105">
        <f t="shared" si="270"/>
        <v>1925</v>
      </c>
      <c r="CS286" s="105">
        <f t="shared" si="271"/>
        <v>526.70000000000005</v>
      </c>
      <c r="CT286" s="105">
        <f t="shared" si="272"/>
        <v>11524.99</v>
      </c>
      <c r="CU286" s="125">
        <f t="shared" si="275"/>
        <v>960.41583333333335</v>
      </c>
      <c r="CV286" s="106">
        <f t="shared" si="273"/>
        <v>2304.998</v>
      </c>
      <c r="CW286" s="105">
        <f t="shared" si="274"/>
        <v>9219.9920000000002</v>
      </c>
      <c r="CY286" s="87"/>
    </row>
    <row r="287" spans="1:103" s="88" customFormat="1" ht="18.95" customHeight="1" x14ac:dyDescent="0.25">
      <c r="A287" s="111">
        <v>81</v>
      </c>
      <c r="B287" s="104" t="s">
        <v>153</v>
      </c>
      <c r="C287" s="117" t="s">
        <v>90</v>
      </c>
      <c r="D287" s="106">
        <v>800</v>
      </c>
      <c r="E287" s="110"/>
      <c r="F287" s="110"/>
      <c r="G287" s="110"/>
      <c r="H287" s="105"/>
      <c r="I287" s="110">
        <f t="shared" si="244"/>
        <v>800</v>
      </c>
      <c r="J287" s="98">
        <v>0</v>
      </c>
      <c r="K287" s="110">
        <v>800</v>
      </c>
      <c r="L287" s="110"/>
      <c r="M287" s="110"/>
      <c r="N287" s="110"/>
      <c r="O287" s="110"/>
      <c r="P287" s="106"/>
      <c r="Q287" s="110">
        <f t="shared" si="246"/>
        <v>800</v>
      </c>
      <c r="R287" s="112">
        <v>0</v>
      </c>
      <c r="S287" s="110">
        <v>800</v>
      </c>
      <c r="T287" s="110"/>
      <c r="U287" s="110"/>
      <c r="V287" s="106">
        <v>125</v>
      </c>
      <c r="W287" s="110"/>
      <c r="X287" s="110"/>
      <c r="Y287" s="110"/>
      <c r="Z287" s="110">
        <f t="shared" si="248"/>
        <v>925</v>
      </c>
      <c r="AA287" s="120">
        <v>0</v>
      </c>
      <c r="AB287" s="110">
        <v>800</v>
      </c>
      <c r="AC287" s="110"/>
      <c r="AD287" s="110"/>
      <c r="AE287" s="110">
        <v>500</v>
      </c>
      <c r="AF287" s="110"/>
      <c r="AG287" s="110"/>
      <c r="AH287" s="105">
        <f t="shared" si="250"/>
        <v>1300</v>
      </c>
      <c r="AI287" s="118">
        <v>0</v>
      </c>
      <c r="AJ287" s="105">
        <v>800</v>
      </c>
      <c r="AK287" s="111"/>
      <c r="AL287" s="105"/>
      <c r="AM287" s="105"/>
      <c r="AN287" s="105"/>
      <c r="AO287" s="110">
        <f t="shared" si="252"/>
        <v>800</v>
      </c>
      <c r="AP287" s="118">
        <v>0</v>
      </c>
      <c r="AQ287" s="109">
        <v>290.91000000000003</v>
      </c>
      <c r="AR287" s="114"/>
      <c r="AS287" s="114"/>
      <c r="AT287" s="109"/>
      <c r="AU287" s="109"/>
      <c r="AV287" s="105">
        <f t="shared" si="254"/>
        <v>290.91000000000003</v>
      </c>
      <c r="AW287" s="105">
        <f t="shared" si="255"/>
        <v>58.182000000000009</v>
      </c>
      <c r="AX287" s="109">
        <v>0</v>
      </c>
      <c r="AY287" s="115"/>
      <c r="AZ287" s="115"/>
      <c r="BA287" s="115"/>
      <c r="BB287" s="114"/>
      <c r="BC287" s="105">
        <f t="shared" si="256"/>
        <v>0</v>
      </c>
      <c r="BD287" s="109">
        <f t="shared" si="257"/>
        <v>0</v>
      </c>
      <c r="BE287" s="109">
        <v>0</v>
      </c>
      <c r="BF287" s="109"/>
      <c r="BG287" s="109"/>
      <c r="BH287" s="109"/>
      <c r="BI287" s="107">
        <v>0</v>
      </c>
      <c r="BJ287" s="114"/>
      <c r="BK287" s="105">
        <f t="shared" si="258"/>
        <v>0</v>
      </c>
      <c r="BL287" s="105">
        <f t="shared" si="259"/>
        <v>0</v>
      </c>
      <c r="BM287" s="109">
        <v>0</v>
      </c>
      <c r="BN287" s="109"/>
      <c r="BO287" s="109"/>
      <c r="BP287" s="109"/>
      <c r="BQ287" s="109"/>
      <c r="BR287" s="105">
        <f t="shared" si="260"/>
        <v>0</v>
      </c>
      <c r="BS287" s="105">
        <f t="shared" si="261"/>
        <v>0</v>
      </c>
      <c r="BT287" s="109"/>
      <c r="BU287" s="109"/>
      <c r="BV287" s="109"/>
      <c r="BW287" s="109"/>
      <c r="BX287" s="116"/>
      <c r="BY287" s="105">
        <f t="shared" si="262"/>
        <v>0</v>
      </c>
      <c r="BZ287" s="105">
        <f t="shared" si="263"/>
        <v>0</v>
      </c>
      <c r="CA287" s="107"/>
      <c r="CB287" s="107"/>
      <c r="CC287" s="109"/>
      <c r="CD287" s="115"/>
      <c r="CE287" s="114"/>
      <c r="CF287" s="105">
        <f t="shared" si="264"/>
        <v>0</v>
      </c>
      <c r="CG287" s="105">
        <f t="shared" si="265"/>
        <v>0</v>
      </c>
      <c r="CH287" s="107"/>
      <c r="CI287" s="109"/>
      <c r="CJ287" s="109"/>
      <c r="CK287" s="107"/>
      <c r="CL287" s="105"/>
      <c r="CM287" s="114"/>
      <c r="CN287" s="105">
        <f t="shared" si="266"/>
        <v>0</v>
      </c>
      <c r="CO287" s="105">
        <f t="shared" si="267"/>
        <v>0</v>
      </c>
      <c r="CP287" s="105">
        <f t="shared" si="268"/>
        <v>4290.91</v>
      </c>
      <c r="CQ287" s="105">
        <f t="shared" si="269"/>
        <v>0</v>
      </c>
      <c r="CR287" s="105">
        <f t="shared" si="270"/>
        <v>625</v>
      </c>
      <c r="CS287" s="105">
        <f t="shared" si="271"/>
        <v>0</v>
      </c>
      <c r="CT287" s="105">
        <f t="shared" si="272"/>
        <v>4915.91</v>
      </c>
      <c r="CU287" s="125">
        <f t="shared" si="275"/>
        <v>409.65916666666664</v>
      </c>
      <c r="CV287" s="118">
        <f t="shared" si="273"/>
        <v>58.182000000000009</v>
      </c>
      <c r="CW287" s="105">
        <f t="shared" si="274"/>
        <v>4857.7280000000001</v>
      </c>
      <c r="CY287" s="87"/>
    </row>
    <row r="288" spans="1:103" s="88" customFormat="1" ht="18.95" customHeight="1" x14ac:dyDescent="0.25">
      <c r="A288" s="111">
        <v>82</v>
      </c>
      <c r="B288" s="384" t="s">
        <v>152</v>
      </c>
      <c r="C288" s="117" t="s">
        <v>90</v>
      </c>
      <c r="D288" s="106">
        <v>1000</v>
      </c>
      <c r="E288" s="110"/>
      <c r="F288" s="110"/>
      <c r="G288" s="110"/>
      <c r="H288" s="105"/>
      <c r="I288" s="110">
        <f t="shared" si="244"/>
        <v>1000</v>
      </c>
      <c r="J288" s="106">
        <f>I288*20%</f>
        <v>200</v>
      </c>
      <c r="K288" s="110">
        <v>1000</v>
      </c>
      <c r="L288" s="110"/>
      <c r="M288" s="110"/>
      <c r="N288" s="110"/>
      <c r="O288" s="110"/>
      <c r="P288" s="106"/>
      <c r="Q288" s="110">
        <f t="shared" si="246"/>
        <v>1000</v>
      </c>
      <c r="R288" s="110">
        <f>Q288*20%</f>
        <v>200</v>
      </c>
      <c r="S288" s="110">
        <v>1000</v>
      </c>
      <c r="T288" s="110"/>
      <c r="U288" s="110"/>
      <c r="V288" s="106">
        <v>125</v>
      </c>
      <c r="W288" s="110"/>
      <c r="X288" s="110"/>
      <c r="Y288" s="110"/>
      <c r="Z288" s="110">
        <f t="shared" si="248"/>
        <v>1125</v>
      </c>
      <c r="AA288" s="105">
        <f>Z288*20%</f>
        <v>225</v>
      </c>
      <c r="AB288" s="110">
        <v>1000</v>
      </c>
      <c r="AC288" s="110"/>
      <c r="AD288" s="110"/>
      <c r="AE288" s="110">
        <v>500</v>
      </c>
      <c r="AF288" s="110"/>
      <c r="AG288" s="110"/>
      <c r="AH288" s="105">
        <f t="shared" si="250"/>
        <v>1500</v>
      </c>
      <c r="AI288" s="105">
        <f>AH288*20%</f>
        <v>300</v>
      </c>
      <c r="AJ288" s="105">
        <v>1000</v>
      </c>
      <c r="AK288" s="111"/>
      <c r="AL288" s="105"/>
      <c r="AM288" s="105"/>
      <c r="AN288" s="105"/>
      <c r="AO288" s="110">
        <f t="shared" si="252"/>
        <v>1000</v>
      </c>
      <c r="AP288" s="105">
        <f>AO288*20%</f>
        <v>200</v>
      </c>
      <c r="AQ288" s="109">
        <v>1000</v>
      </c>
      <c r="AR288" s="114"/>
      <c r="AS288" s="114"/>
      <c r="AT288" s="109">
        <v>1000</v>
      </c>
      <c r="AU288" s="109"/>
      <c r="AV288" s="105">
        <f t="shared" si="254"/>
        <v>2000</v>
      </c>
      <c r="AW288" s="105">
        <f t="shared" si="255"/>
        <v>400</v>
      </c>
      <c r="AX288" s="109">
        <v>1000</v>
      </c>
      <c r="AY288" s="115"/>
      <c r="AZ288" s="115"/>
      <c r="BA288" s="115"/>
      <c r="BB288" s="114"/>
      <c r="BC288" s="105">
        <f t="shared" si="256"/>
        <v>1000</v>
      </c>
      <c r="BD288" s="109">
        <f t="shared" si="257"/>
        <v>200</v>
      </c>
      <c r="BE288" s="109">
        <v>1000</v>
      </c>
      <c r="BF288" s="109"/>
      <c r="BG288" s="109"/>
      <c r="BH288" s="109"/>
      <c r="BI288" s="107">
        <v>500</v>
      </c>
      <c r="BJ288" s="114"/>
      <c r="BK288" s="105">
        <f t="shared" si="258"/>
        <v>1500</v>
      </c>
      <c r="BL288" s="105">
        <f t="shared" si="259"/>
        <v>300</v>
      </c>
      <c r="BM288" s="109">
        <v>863.64</v>
      </c>
      <c r="BN288" s="109"/>
      <c r="BO288" s="109"/>
      <c r="BP288" s="109"/>
      <c r="BQ288" s="109"/>
      <c r="BR288" s="105">
        <f t="shared" si="260"/>
        <v>863.64</v>
      </c>
      <c r="BS288" s="105">
        <f t="shared" si="261"/>
        <v>172.72800000000001</v>
      </c>
      <c r="BT288" s="109">
        <v>1000</v>
      </c>
      <c r="BU288" s="109"/>
      <c r="BV288" s="109"/>
      <c r="BW288" s="109"/>
      <c r="BX288" s="116">
        <v>136.36000000000001</v>
      </c>
      <c r="BY288" s="105">
        <f t="shared" si="262"/>
        <v>1136.3600000000001</v>
      </c>
      <c r="BZ288" s="105">
        <f t="shared" si="263"/>
        <v>227.27200000000005</v>
      </c>
      <c r="CA288" s="107">
        <v>1000</v>
      </c>
      <c r="CB288" s="107"/>
      <c r="CC288" s="109"/>
      <c r="CD288" s="115"/>
      <c r="CE288" s="114"/>
      <c r="CF288" s="105">
        <f t="shared" si="264"/>
        <v>1000</v>
      </c>
      <c r="CG288" s="105">
        <f t="shared" si="265"/>
        <v>200</v>
      </c>
      <c r="CH288" s="107">
        <v>1000</v>
      </c>
      <c r="CI288" s="109"/>
      <c r="CJ288" s="109"/>
      <c r="CK288" s="107">
        <v>1000</v>
      </c>
      <c r="CL288" s="105">
        <v>1000</v>
      </c>
      <c r="CM288" s="114"/>
      <c r="CN288" s="105">
        <f t="shared" si="266"/>
        <v>3000</v>
      </c>
      <c r="CO288" s="105">
        <f t="shared" si="267"/>
        <v>600</v>
      </c>
      <c r="CP288" s="105">
        <f t="shared" si="268"/>
        <v>11863.64</v>
      </c>
      <c r="CQ288" s="105">
        <f t="shared" si="269"/>
        <v>0</v>
      </c>
      <c r="CR288" s="105">
        <f t="shared" si="270"/>
        <v>4125</v>
      </c>
      <c r="CS288" s="105">
        <f t="shared" si="271"/>
        <v>136.36000000000001</v>
      </c>
      <c r="CT288" s="105">
        <f t="shared" si="272"/>
        <v>16125</v>
      </c>
      <c r="CU288" s="125">
        <f t="shared" si="275"/>
        <v>1343.75</v>
      </c>
      <c r="CV288" s="106">
        <f t="shared" si="273"/>
        <v>3225</v>
      </c>
      <c r="CW288" s="105">
        <f t="shared" si="274"/>
        <v>12900</v>
      </c>
      <c r="CY288" s="87"/>
    </row>
    <row r="289" spans="1:103" s="88" customFormat="1" ht="18.95" customHeight="1" x14ac:dyDescent="0.25">
      <c r="A289" s="111">
        <v>83</v>
      </c>
      <c r="B289" s="384" t="s">
        <v>151</v>
      </c>
      <c r="C289" s="117" t="s">
        <v>90</v>
      </c>
      <c r="D289" s="106">
        <v>800</v>
      </c>
      <c r="E289" s="110"/>
      <c r="F289" s="110"/>
      <c r="G289" s="110"/>
      <c r="H289" s="105"/>
      <c r="I289" s="110">
        <f t="shared" si="244"/>
        <v>800</v>
      </c>
      <c r="J289" s="98">
        <v>0</v>
      </c>
      <c r="K289" s="110">
        <v>800</v>
      </c>
      <c r="L289" s="110"/>
      <c r="M289" s="110"/>
      <c r="N289" s="110"/>
      <c r="O289" s="110"/>
      <c r="P289" s="106"/>
      <c r="Q289" s="110">
        <f t="shared" si="246"/>
        <v>800</v>
      </c>
      <c r="R289" s="112">
        <v>0</v>
      </c>
      <c r="S289" s="110">
        <v>800</v>
      </c>
      <c r="T289" s="110"/>
      <c r="U289" s="110"/>
      <c r="V289" s="106"/>
      <c r="W289" s="110"/>
      <c r="X289" s="110"/>
      <c r="Y289" s="110"/>
      <c r="Z289" s="110">
        <f t="shared" si="248"/>
        <v>800</v>
      </c>
      <c r="AA289" s="120">
        <v>0</v>
      </c>
      <c r="AB289" s="110">
        <v>800</v>
      </c>
      <c r="AC289" s="110"/>
      <c r="AD289" s="110"/>
      <c r="AE289" s="110">
        <v>500</v>
      </c>
      <c r="AF289" s="110"/>
      <c r="AG289" s="110"/>
      <c r="AH289" s="105">
        <f t="shared" si="250"/>
        <v>1300</v>
      </c>
      <c r="AI289" s="118">
        <v>0</v>
      </c>
      <c r="AJ289" s="105">
        <v>800</v>
      </c>
      <c r="AK289" s="111"/>
      <c r="AL289" s="105"/>
      <c r="AM289" s="105"/>
      <c r="AN289" s="105"/>
      <c r="AO289" s="110">
        <f t="shared" si="252"/>
        <v>800</v>
      </c>
      <c r="AP289" s="118">
        <v>0</v>
      </c>
      <c r="AQ289" s="109">
        <v>800</v>
      </c>
      <c r="AR289" s="114"/>
      <c r="AS289" s="114"/>
      <c r="AT289" s="109"/>
      <c r="AU289" s="109"/>
      <c r="AV289" s="105">
        <f t="shared" si="254"/>
        <v>800</v>
      </c>
      <c r="AW289" s="118">
        <v>0</v>
      </c>
      <c r="AX289" s="109">
        <v>800</v>
      </c>
      <c r="AY289" s="115"/>
      <c r="AZ289" s="115"/>
      <c r="BA289" s="115"/>
      <c r="BB289" s="114"/>
      <c r="BC289" s="105">
        <f t="shared" si="256"/>
        <v>800</v>
      </c>
      <c r="BD289" s="119">
        <v>20</v>
      </c>
      <c r="BE289" s="109">
        <v>800</v>
      </c>
      <c r="BF289" s="109"/>
      <c r="BG289" s="109"/>
      <c r="BH289" s="109"/>
      <c r="BI289" s="107">
        <v>500</v>
      </c>
      <c r="BJ289" s="114"/>
      <c r="BK289" s="105">
        <f t="shared" si="258"/>
        <v>1300</v>
      </c>
      <c r="BL289" s="105">
        <f t="shared" si="259"/>
        <v>260</v>
      </c>
      <c r="BM289" s="109">
        <v>800</v>
      </c>
      <c r="BN289" s="109"/>
      <c r="BO289" s="109"/>
      <c r="BP289" s="109"/>
      <c r="BQ289" s="109"/>
      <c r="BR289" s="105">
        <f t="shared" si="260"/>
        <v>800</v>
      </c>
      <c r="BS289" s="105">
        <f t="shared" si="261"/>
        <v>160</v>
      </c>
      <c r="BT289" s="109">
        <v>800</v>
      </c>
      <c r="BU289" s="109"/>
      <c r="BV289" s="109"/>
      <c r="BW289" s="109"/>
      <c r="BX289" s="116"/>
      <c r="BY289" s="105">
        <f t="shared" si="262"/>
        <v>800</v>
      </c>
      <c r="BZ289" s="105">
        <f t="shared" si="263"/>
        <v>160</v>
      </c>
      <c r="CA289" s="107">
        <v>800</v>
      </c>
      <c r="CB289" s="107"/>
      <c r="CC289" s="109"/>
      <c r="CD289" s="115"/>
      <c r="CE289" s="114"/>
      <c r="CF289" s="105">
        <f t="shared" si="264"/>
        <v>800</v>
      </c>
      <c r="CG289" s="105">
        <f t="shared" si="265"/>
        <v>160</v>
      </c>
      <c r="CH289" s="107">
        <v>800</v>
      </c>
      <c r="CI289" s="109"/>
      <c r="CJ289" s="109"/>
      <c r="CK289" s="107">
        <v>800</v>
      </c>
      <c r="CL289" s="105"/>
      <c r="CM289" s="114"/>
      <c r="CN289" s="105">
        <f t="shared" si="266"/>
        <v>1600</v>
      </c>
      <c r="CO289" s="105">
        <f t="shared" si="267"/>
        <v>320</v>
      </c>
      <c r="CP289" s="105">
        <f t="shared" si="268"/>
        <v>9600</v>
      </c>
      <c r="CQ289" s="105">
        <f t="shared" si="269"/>
        <v>0</v>
      </c>
      <c r="CR289" s="105">
        <f t="shared" si="270"/>
        <v>1800</v>
      </c>
      <c r="CS289" s="105">
        <f t="shared" si="271"/>
        <v>0</v>
      </c>
      <c r="CT289" s="105">
        <f t="shared" si="272"/>
        <v>11400</v>
      </c>
      <c r="CU289" s="125">
        <f t="shared" si="275"/>
        <v>950</v>
      </c>
      <c r="CV289" s="118">
        <f t="shared" si="273"/>
        <v>1080</v>
      </c>
      <c r="CW289" s="105">
        <f t="shared" si="274"/>
        <v>10320</v>
      </c>
      <c r="CY289" s="87"/>
    </row>
    <row r="290" spans="1:103" s="88" customFormat="1" ht="18.95" customHeight="1" x14ac:dyDescent="0.25">
      <c r="A290" s="111">
        <v>84</v>
      </c>
      <c r="B290" s="104" t="s">
        <v>150</v>
      </c>
      <c r="C290" s="117" t="s">
        <v>90</v>
      </c>
      <c r="D290" s="106">
        <v>1250</v>
      </c>
      <c r="E290" s="110"/>
      <c r="F290" s="110"/>
      <c r="G290" s="110"/>
      <c r="H290" s="105"/>
      <c r="I290" s="110">
        <f t="shared" si="244"/>
        <v>1250</v>
      </c>
      <c r="J290" s="106">
        <f t="shared" ref="J290:J298" si="276">I290*20%</f>
        <v>250</v>
      </c>
      <c r="K290" s="110">
        <v>1250</v>
      </c>
      <c r="L290" s="110"/>
      <c r="M290" s="110"/>
      <c r="N290" s="110"/>
      <c r="O290" s="110"/>
      <c r="P290" s="106"/>
      <c r="Q290" s="110">
        <f t="shared" si="246"/>
        <v>1250</v>
      </c>
      <c r="R290" s="110">
        <f t="shared" ref="R290:R298" si="277">Q290*20%</f>
        <v>250</v>
      </c>
      <c r="S290" s="110">
        <v>1250</v>
      </c>
      <c r="T290" s="110"/>
      <c r="U290" s="110"/>
      <c r="V290" s="106"/>
      <c r="W290" s="110"/>
      <c r="X290" s="110"/>
      <c r="Y290" s="110"/>
      <c r="Z290" s="110">
        <f t="shared" si="248"/>
        <v>1250</v>
      </c>
      <c r="AA290" s="105">
        <f>Z290*20%</f>
        <v>250</v>
      </c>
      <c r="AB290" s="110">
        <v>1250</v>
      </c>
      <c r="AC290" s="110"/>
      <c r="AD290" s="110"/>
      <c r="AE290" s="110">
        <v>500</v>
      </c>
      <c r="AF290" s="110"/>
      <c r="AG290" s="110"/>
      <c r="AH290" s="105">
        <f t="shared" si="250"/>
        <v>1750</v>
      </c>
      <c r="AI290" s="105">
        <f>AH290*20%</f>
        <v>350</v>
      </c>
      <c r="AJ290" s="105">
        <v>1250</v>
      </c>
      <c r="AK290" s="111"/>
      <c r="AL290" s="105"/>
      <c r="AM290" s="105"/>
      <c r="AN290" s="105"/>
      <c r="AO290" s="110">
        <f t="shared" si="252"/>
        <v>1250</v>
      </c>
      <c r="AP290" s="105">
        <f>AO290*20%</f>
        <v>250</v>
      </c>
      <c r="AQ290" s="109">
        <v>1250</v>
      </c>
      <c r="AR290" s="114"/>
      <c r="AS290" s="114"/>
      <c r="AT290" s="109"/>
      <c r="AU290" s="109"/>
      <c r="AV290" s="105">
        <f t="shared" si="254"/>
        <v>1250</v>
      </c>
      <c r="AW290" s="105">
        <f>AV290*20%</f>
        <v>250</v>
      </c>
      <c r="AX290" s="109">
        <v>1250</v>
      </c>
      <c r="AY290" s="115"/>
      <c r="AZ290" s="115"/>
      <c r="BA290" s="115"/>
      <c r="BB290" s="114"/>
      <c r="BC290" s="105">
        <f t="shared" si="256"/>
        <v>1250</v>
      </c>
      <c r="BD290" s="109">
        <f>BC290*20%</f>
        <v>250</v>
      </c>
      <c r="BE290" s="109">
        <v>1250</v>
      </c>
      <c r="BF290" s="109"/>
      <c r="BG290" s="109"/>
      <c r="BH290" s="109"/>
      <c r="BI290" s="107">
        <v>500</v>
      </c>
      <c r="BJ290" s="114"/>
      <c r="BK290" s="105">
        <f t="shared" si="258"/>
        <v>1750</v>
      </c>
      <c r="BL290" s="105">
        <f t="shared" si="259"/>
        <v>350</v>
      </c>
      <c r="BM290" s="109">
        <v>1250</v>
      </c>
      <c r="BN290" s="109"/>
      <c r="BO290" s="109"/>
      <c r="BP290" s="109"/>
      <c r="BQ290" s="109"/>
      <c r="BR290" s="105">
        <f t="shared" si="260"/>
        <v>1250</v>
      </c>
      <c r="BS290" s="105">
        <f t="shared" si="261"/>
        <v>250</v>
      </c>
      <c r="BT290" s="109">
        <v>1250</v>
      </c>
      <c r="BU290" s="109"/>
      <c r="BV290" s="109"/>
      <c r="BW290" s="109"/>
      <c r="BX290" s="116"/>
      <c r="BY290" s="105">
        <f t="shared" si="262"/>
        <v>1250</v>
      </c>
      <c r="BZ290" s="105">
        <f t="shared" si="263"/>
        <v>250</v>
      </c>
      <c r="CA290" s="107">
        <v>1250</v>
      </c>
      <c r="CB290" s="107"/>
      <c r="CC290" s="109"/>
      <c r="CD290" s="115"/>
      <c r="CE290" s="114"/>
      <c r="CF290" s="105">
        <f t="shared" si="264"/>
        <v>1250</v>
      </c>
      <c r="CG290" s="105">
        <f t="shared" si="265"/>
        <v>250</v>
      </c>
      <c r="CH290" s="107">
        <v>1250</v>
      </c>
      <c r="CI290" s="109"/>
      <c r="CJ290" s="109"/>
      <c r="CK290" s="107">
        <v>1250</v>
      </c>
      <c r="CL290" s="105"/>
      <c r="CM290" s="114"/>
      <c r="CN290" s="105">
        <f t="shared" si="266"/>
        <v>2500</v>
      </c>
      <c r="CO290" s="105">
        <f t="shared" si="267"/>
        <v>500</v>
      </c>
      <c r="CP290" s="105">
        <f t="shared" si="268"/>
        <v>15000</v>
      </c>
      <c r="CQ290" s="105">
        <f t="shared" si="269"/>
        <v>0</v>
      </c>
      <c r="CR290" s="105">
        <f t="shared" si="270"/>
        <v>2250</v>
      </c>
      <c r="CS290" s="105">
        <f t="shared" si="271"/>
        <v>0</v>
      </c>
      <c r="CT290" s="105">
        <f t="shared" si="272"/>
        <v>17250</v>
      </c>
      <c r="CU290" s="125">
        <f t="shared" si="275"/>
        <v>1437.5</v>
      </c>
      <c r="CV290" s="106">
        <f t="shared" si="273"/>
        <v>3450</v>
      </c>
      <c r="CW290" s="105">
        <f t="shared" si="274"/>
        <v>13800</v>
      </c>
      <c r="CY290" s="87"/>
    </row>
    <row r="291" spans="1:103" s="88" customFormat="1" ht="18.95" customHeight="1" x14ac:dyDescent="0.25">
      <c r="A291" s="111">
        <v>85</v>
      </c>
      <c r="B291" s="384" t="s">
        <v>149</v>
      </c>
      <c r="C291" s="117" t="s">
        <v>90</v>
      </c>
      <c r="D291" s="106">
        <v>800</v>
      </c>
      <c r="E291" s="110"/>
      <c r="F291" s="110"/>
      <c r="G291" s="110"/>
      <c r="H291" s="105"/>
      <c r="I291" s="110">
        <f t="shared" ref="I291:I312" si="278">H291+G291+F291+E291+D291</f>
        <v>800</v>
      </c>
      <c r="J291" s="106">
        <f t="shared" si="276"/>
        <v>160</v>
      </c>
      <c r="K291" s="110">
        <v>800</v>
      </c>
      <c r="L291" s="110"/>
      <c r="M291" s="110"/>
      <c r="N291" s="110"/>
      <c r="O291" s="110"/>
      <c r="P291" s="106"/>
      <c r="Q291" s="110">
        <f t="shared" ref="Q291:Q312" si="279">P291+O291+N291+M291+L291+K291</f>
        <v>800</v>
      </c>
      <c r="R291" s="110">
        <f t="shared" si="277"/>
        <v>160</v>
      </c>
      <c r="S291" s="110">
        <v>800</v>
      </c>
      <c r="T291" s="110"/>
      <c r="U291" s="110"/>
      <c r="V291" s="106">
        <v>125</v>
      </c>
      <c r="W291" s="110"/>
      <c r="X291" s="110">
        <v>250</v>
      </c>
      <c r="Y291" s="110"/>
      <c r="Z291" s="110">
        <f t="shared" ref="Z291:Z312" si="280">Y291+X291+W291+V291+U291+T291+S291</f>
        <v>1175</v>
      </c>
      <c r="AA291" s="105">
        <f>Z291*20%</f>
        <v>235</v>
      </c>
      <c r="AB291" s="110">
        <v>800</v>
      </c>
      <c r="AC291" s="110"/>
      <c r="AD291" s="110"/>
      <c r="AE291" s="110">
        <v>500</v>
      </c>
      <c r="AF291" s="110"/>
      <c r="AG291" s="110"/>
      <c r="AH291" s="105">
        <f t="shared" ref="AH291:AH321" si="281">AG291+AF291+AE291+AD291+AC291+AB291</f>
        <v>1300</v>
      </c>
      <c r="AI291" s="105">
        <f>AH291*20%</f>
        <v>260</v>
      </c>
      <c r="AJ291" s="105">
        <v>800</v>
      </c>
      <c r="AK291" s="111"/>
      <c r="AL291" s="105"/>
      <c r="AM291" s="105"/>
      <c r="AN291" s="105"/>
      <c r="AO291" s="110">
        <f t="shared" ref="AO291:AO321" si="282">AN291+AM291+AL291+AK291+AJ291</f>
        <v>800</v>
      </c>
      <c r="AP291" s="105">
        <f>AO291*20%</f>
        <v>160</v>
      </c>
      <c r="AQ291" s="109">
        <v>800</v>
      </c>
      <c r="AR291" s="114"/>
      <c r="AS291" s="114"/>
      <c r="AT291" s="109"/>
      <c r="AU291" s="109"/>
      <c r="AV291" s="105">
        <f t="shared" ref="AV291:AV321" si="283">AU291+AT291+AS291+AR291+AQ291</f>
        <v>800</v>
      </c>
      <c r="AW291" s="105">
        <f>AV291*20%</f>
        <v>160</v>
      </c>
      <c r="AX291" s="109">
        <v>800</v>
      </c>
      <c r="AY291" s="115"/>
      <c r="AZ291" s="115"/>
      <c r="BA291" s="115"/>
      <c r="BB291" s="114"/>
      <c r="BC291" s="105">
        <f t="shared" ref="BC291:BC321" si="284">BB291+BA291+AZ291+AY291+AX291</f>
        <v>800</v>
      </c>
      <c r="BD291" s="109">
        <f>BC291*20%</f>
        <v>160</v>
      </c>
      <c r="BE291" s="109">
        <v>800</v>
      </c>
      <c r="BF291" s="109"/>
      <c r="BG291" s="109"/>
      <c r="BH291" s="109"/>
      <c r="BI291" s="107">
        <v>500</v>
      </c>
      <c r="BJ291" s="114"/>
      <c r="BK291" s="105">
        <f t="shared" ref="BK291:BK321" si="285">BJ291+BI291+BH291+BG291+BF291+BE291</f>
        <v>1300</v>
      </c>
      <c r="BL291" s="105">
        <f t="shared" si="259"/>
        <v>260</v>
      </c>
      <c r="BM291" s="109">
        <v>800</v>
      </c>
      <c r="BN291" s="109"/>
      <c r="BO291" s="109"/>
      <c r="BP291" s="109"/>
      <c r="BQ291" s="109"/>
      <c r="BR291" s="105">
        <f t="shared" ref="BR291:BR321" si="286">BQ291+BP291+BO291+BN291+BM291</f>
        <v>800</v>
      </c>
      <c r="BS291" s="105">
        <f t="shared" si="261"/>
        <v>160</v>
      </c>
      <c r="BT291" s="109">
        <v>800</v>
      </c>
      <c r="BU291" s="109"/>
      <c r="BV291" s="109"/>
      <c r="BW291" s="109"/>
      <c r="BX291" s="116"/>
      <c r="BY291" s="105">
        <f t="shared" ref="BY291:BY321" si="287">BX291+BW291+BV291+BU291+BT291</f>
        <v>800</v>
      </c>
      <c r="BZ291" s="105">
        <f t="shared" ref="BZ291:BZ321" si="288">BY291*20%</f>
        <v>160</v>
      </c>
      <c r="CA291" s="107">
        <v>800</v>
      </c>
      <c r="CB291" s="107"/>
      <c r="CC291" s="109"/>
      <c r="CD291" s="115"/>
      <c r="CE291" s="114"/>
      <c r="CF291" s="105">
        <f t="shared" ref="CF291:CF321" si="289">CE291+CD291+CC291+CB291+CA291</f>
        <v>800</v>
      </c>
      <c r="CG291" s="105">
        <f t="shared" ref="CG291:CG321" si="290">CF291*20%</f>
        <v>160</v>
      </c>
      <c r="CH291" s="107">
        <v>800</v>
      </c>
      <c r="CI291" s="109"/>
      <c r="CJ291" s="109"/>
      <c r="CK291" s="107">
        <v>800</v>
      </c>
      <c r="CL291" s="105"/>
      <c r="CM291" s="114"/>
      <c r="CN291" s="105">
        <f t="shared" si="266"/>
        <v>1600</v>
      </c>
      <c r="CO291" s="105">
        <f t="shared" si="267"/>
        <v>320</v>
      </c>
      <c r="CP291" s="105">
        <f t="shared" si="268"/>
        <v>9600</v>
      </c>
      <c r="CQ291" s="105">
        <f t="shared" si="269"/>
        <v>0</v>
      </c>
      <c r="CR291" s="105">
        <f t="shared" si="270"/>
        <v>2175</v>
      </c>
      <c r="CS291" s="105">
        <f t="shared" si="271"/>
        <v>0</v>
      </c>
      <c r="CT291" s="105">
        <f t="shared" si="272"/>
        <v>11775</v>
      </c>
      <c r="CU291" s="125">
        <f t="shared" si="275"/>
        <v>981.25</v>
      </c>
      <c r="CV291" s="106">
        <f t="shared" si="273"/>
        <v>2355</v>
      </c>
      <c r="CW291" s="105">
        <f t="shared" si="274"/>
        <v>9420</v>
      </c>
      <c r="CY291" s="87"/>
    </row>
    <row r="292" spans="1:103" s="88" customFormat="1" ht="18.95" customHeight="1" x14ac:dyDescent="0.25">
      <c r="A292" s="111">
        <v>86</v>
      </c>
      <c r="B292" s="384" t="s">
        <v>148</v>
      </c>
      <c r="C292" s="117" t="s">
        <v>90</v>
      </c>
      <c r="D292" s="106">
        <v>800</v>
      </c>
      <c r="E292" s="110"/>
      <c r="F292" s="110"/>
      <c r="G292" s="110"/>
      <c r="H292" s="105"/>
      <c r="I292" s="110">
        <f t="shared" si="278"/>
        <v>800</v>
      </c>
      <c r="J292" s="106">
        <f t="shared" si="276"/>
        <v>160</v>
      </c>
      <c r="K292" s="110">
        <v>800</v>
      </c>
      <c r="L292" s="110"/>
      <c r="M292" s="110"/>
      <c r="N292" s="110"/>
      <c r="O292" s="110"/>
      <c r="P292" s="106"/>
      <c r="Q292" s="110">
        <f t="shared" si="279"/>
        <v>800</v>
      </c>
      <c r="R292" s="110">
        <f t="shared" si="277"/>
        <v>160</v>
      </c>
      <c r="S292" s="110">
        <v>800</v>
      </c>
      <c r="T292" s="110"/>
      <c r="U292" s="110"/>
      <c r="V292" s="106">
        <v>125</v>
      </c>
      <c r="W292" s="110"/>
      <c r="X292" s="110"/>
      <c r="Y292" s="110"/>
      <c r="Z292" s="110">
        <f t="shared" si="280"/>
        <v>925</v>
      </c>
      <c r="AA292" s="105">
        <f>Z292*20%</f>
        <v>185</v>
      </c>
      <c r="AB292" s="110">
        <v>800</v>
      </c>
      <c r="AC292" s="110"/>
      <c r="AD292" s="110"/>
      <c r="AE292" s="110">
        <v>500</v>
      </c>
      <c r="AF292" s="110"/>
      <c r="AG292" s="110"/>
      <c r="AH292" s="105">
        <f t="shared" si="281"/>
        <v>1300</v>
      </c>
      <c r="AI292" s="105">
        <f>AH292*20%</f>
        <v>260</v>
      </c>
      <c r="AJ292" s="105">
        <v>800</v>
      </c>
      <c r="AK292" s="111"/>
      <c r="AL292" s="105"/>
      <c r="AM292" s="105"/>
      <c r="AN292" s="105"/>
      <c r="AO292" s="110">
        <f t="shared" si="282"/>
        <v>800</v>
      </c>
      <c r="AP292" s="105">
        <f>AO292*20%</f>
        <v>160</v>
      </c>
      <c r="AQ292" s="109">
        <v>800</v>
      </c>
      <c r="AR292" s="114"/>
      <c r="AS292" s="114"/>
      <c r="AT292" s="109"/>
      <c r="AU292" s="109"/>
      <c r="AV292" s="105">
        <f t="shared" si="283"/>
        <v>800</v>
      </c>
      <c r="AW292" s="105">
        <f>AV292*20%</f>
        <v>160</v>
      </c>
      <c r="AX292" s="109">
        <v>800</v>
      </c>
      <c r="AY292" s="115"/>
      <c r="AZ292" s="115"/>
      <c r="BA292" s="115"/>
      <c r="BB292" s="114"/>
      <c r="BC292" s="105">
        <f t="shared" si="284"/>
        <v>800</v>
      </c>
      <c r="BD292" s="109">
        <f>BC292*20%</f>
        <v>160</v>
      </c>
      <c r="BE292" s="109">
        <v>800</v>
      </c>
      <c r="BF292" s="109"/>
      <c r="BG292" s="109"/>
      <c r="BH292" s="109"/>
      <c r="BI292" s="107">
        <v>500</v>
      </c>
      <c r="BJ292" s="114"/>
      <c r="BK292" s="105">
        <f t="shared" si="285"/>
        <v>1300</v>
      </c>
      <c r="BL292" s="105">
        <f t="shared" si="259"/>
        <v>260</v>
      </c>
      <c r="BM292" s="109">
        <v>800</v>
      </c>
      <c r="BN292" s="109"/>
      <c r="BO292" s="109"/>
      <c r="BP292" s="109"/>
      <c r="BQ292" s="109"/>
      <c r="BR292" s="105">
        <f t="shared" si="286"/>
        <v>800</v>
      </c>
      <c r="BS292" s="105">
        <f t="shared" si="261"/>
        <v>160</v>
      </c>
      <c r="BT292" s="109">
        <v>800</v>
      </c>
      <c r="BU292" s="109"/>
      <c r="BV292" s="109"/>
      <c r="BW292" s="109"/>
      <c r="BX292" s="116"/>
      <c r="BY292" s="105">
        <f t="shared" si="287"/>
        <v>800</v>
      </c>
      <c r="BZ292" s="105">
        <f t="shared" si="288"/>
        <v>160</v>
      </c>
      <c r="CA292" s="107">
        <v>800</v>
      </c>
      <c r="CB292" s="107"/>
      <c r="CC292" s="109"/>
      <c r="CD292" s="115"/>
      <c r="CE292" s="114"/>
      <c r="CF292" s="105">
        <f t="shared" si="289"/>
        <v>800</v>
      </c>
      <c r="CG292" s="105">
        <f t="shared" si="290"/>
        <v>160</v>
      </c>
      <c r="CH292" s="107">
        <v>800</v>
      </c>
      <c r="CI292" s="109"/>
      <c r="CJ292" s="109"/>
      <c r="CK292" s="107">
        <v>800</v>
      </c>
      <c r="CL292" s="105"/>
      <c r="CM292" s="114"/>
      <c r="CN292" s="105">
        <f t="shared" si="266"/>
        <v>1600</v>
      </c>
      <c r="CO292" s="105">
        <f t="shared" si="267"/>
        <v>320</v>
      </c>
      <c r="CP292" s="105">
        <f t="shared" si="268"/>
        <v>9600</v>
      </c>
      <c r="CQ292" s="105">
        <f t="shared" si="269"/>
        <v>0</v>
      </c>
      <c r="CR292" s="105">
        <f t="shared" si="270"/>
        <v>1925</v>
      </c>
      <c r="CS292" s="105">
        <f t="shared" si="271"/>
        <v>0</v>
      </c>
      <c r="CT292" s="105">
        <f t="shared" si="272"/>
        <v>11525</v>
      </c>
      <c r="CU292" s="125">
        <f t="shared" si="275"/>
        <v>960.41666666666663</v>
      </c>
      <c r="CV292" s="106">
        <f t="shared" si="273"/>
        <v>2305</v>
      </c>
      <c r="CW292" s="105">
        <f t="shared" si="274"/>
        <v>9220</v>
      </c>
      <c r="CY292" s="87"/>
    </row>
    <row r="293" spans="1:103" s="88" customFormat="1" ht="18.95" customHeight="1" x14ac:dyDescent="0.25">
      <c r="A293" s="111">
        <v>87</v>
      </c>
      <c r="B293" s="384" t="s">
        <v>147</v>
      </c>
      <c r="C293" s="117" t="s">
        <v>90</v>
      </c>
      <c r="D293" s="106">
        <v>800</v>
      </c>
      <c r="E293" s="110"/>
      <c r="F293" s="110"/>
      <c r="G293" s="110"/>
      <c r="H293" s="105"/>
      <c r="I293" s="110">
        <f t="shared" si="278"/>
        <v>800</v>
      </c>
      <c r="J293" s="106">
        <f t="shared" si="276"/>
        <v>160</v>
      </c>
      <c r="K293" s="110">
        <v>800</v>
      </c>
      <c r="L293" s="110"/>
      <c r="M293" s="110"/>
      <c r="N293" s="110"/>
      <c r="O293" s="110"/>
      <c r="P293" s="106"/>
      <c r="Q293" s="110">
        <f t="shared" si="279"/>
        <v>800</v>
      </c>
      <c r="R293" s="110">
        <f t="shared" si="277"/>
        <v>160</v>
      </c>
      <c r="S293" s="110">
        <v>800</v>
      </c>
      <c r="T293" s="110"/>
      <c r="U293" s="110"/>
      <c r="V293" s="106">
        <v>125</v>
      </c>
      <c r="W293" s="110"/>
      <c r="X293" s="110"/>
      <c r="Y293" s="110"/>
      <c r="Z293" s="110">
        <f t="shared" si="280"/>
        <v>925</v>
      </c>
      <c r="AA293" s="105">
        <f>Z293*20%</f>
        <v>185</v>
      </c>
      <c r="AB293" s="110">
        <v>800</v>
      </c>
      <c r="AC293" s="110"/>
      <c r="AD293" s="110"/>
      <c r="AE293" s="110">
        <v>500</v>
      </c>
      <c r="AF293" s="110"/>
      <c r="AG293" s="110"/>
      <c r="AH293" s="105">
        <f t="shared" si="281"/>
        <v>1300</v>
      </c>
      <c r="AI293" s="105">
        <f>AH293*20%</f>
        <v>260</v>
      </c>
      <c r="AJ293" s="105">
        <v>800</v>
      </c>
      <c r="AK293" s="111"/>
      <c r="AL293" s="105"/>
      <c r="AM293" s="105"/>
      <c r="AN293" s="105"/>
      <c r="AO293" s="110">
        <f t="shared" si="282"/>
        <v>800</v>
      </c>
      <c r="AP293" s="105">
        <f>AO293*20%</f>
        <v>160</v>
      </c>
      <c r="AQ293" s="109">
        <v>800</v>
      </c>
      <c r="AR293" s="114"/>
      <c r="AS293" s="114"/>
      <c r="AT293" s="109"/>
      <c r="AU293" s="109"/>
      <c r="AV293" s="105">
        <f t="shared" si="283"/>
        <v>800</v>
      </c>
      <c r="AW293" s="105">
        <f>AV293*20%</f>
        <v>160</v>
      </c>
      <c r="AX293" s="109">
        <v>800</v>
      </c>
      <c r="AY293" s="115"/>
      <c r="AZ293" s="115"/>
      <c r="BA293" s="115"/>
      <c r="BB293" s="114"/>
      <c r="BC293" s="105">
        <f t="shared" si="284"/>
        <v>800</v>
      </c>
      <c r="BD293" s="109">
        <f>BC293*20%</f>
        <v>160</v>
      </c>
      <c r="BE293" s="109">
        <v>800</v>
      </c>
      <c r="BF293" s="109"/>
      <c r="BG293" s="109"/>
      <c r="BH293" s="109"/>
      <c r="BI293" s="107">
        <v>500</v>
      </c>
      <c r="BJ293" s="114"/>
      <c r="BK293" s="105">
        <f t="shared" si="285"/>
        <v>1300</v>
      </c>
      <c r="BL293" s="105">
        <f t="shared" si="259"/>
        <v>260</v>
      </c>
      <c r="BM293" s="109">
        <v>800</v>
      </c>
      <c r="BN293" s="109"/>
      <c r="BO293" s="109"/>
      <c r="BP293" s="109"/>
      <c r="BQ293" s="109"/>
      <c r="BR293" s="105">
        <f t="shared" si="286"/>
        <v>800</v>
      </c>
      <c r="BS293" s="105">
        <f t="shared" si="261"/>
        <v>160</v>
      </c>
      <c r="BT293" s="109">
        <v>800</v>
      </c>
      <c r="BU293" s="109"/>
      <c r="BV293" s="109"/>
      <c r="BW293" s="109"/>
      <c r="BX293" s="116"/>
      <c r="BY293" s="105">
        <f t="shared" si="287"/>
        <v>800</v>
      </c>
      <c r="BZ293" s="105">
        <f t="shared" si="288"/>
        <v>160</v>
      </c>
      <c r="CA293" s="107">
        <v>800</v>
      </c>
      <c r="CB293" s="107"/>
      <c r="CC293" s="109"/>
      <c r="CD293" s="115"/>
      <c r="CE293" s="114"/>
      <c r="CF293" s="105">
        <f t="shared" si="289"/>
        <v>800</v>
      </c>
      <c r="CG293" s="105">
        <f t="shared" si="290"/>
        <v>160</v>
      </c>
      <c r="CH293" s="107">
        <v>800</v>
      </c>
      <c r="CI293" s="109"/>
      <c r="CJ293" s="109"/>
      <c r="CK293" s="107">
        <v>800</v>
      </c>
      <c r="CL293" s="105"/>
      <c r="CM293" s="114"/>
      <c r="CN293" s="105">
        <f t="shared" si="266"/>
        <v>1600</v>
      </c>
      <c r="CO293" s="105">
        <f t="shared" si="267"/>
        <v>320</v>
      </c>
      <c r="CP293" s="105">
        <f t="shared" si="268"/>
        <v>9600</v>
      </c>
      <c r="CQ293" s="105">
        <f t="shared" si="269"/>
        <v>0</v>
      </c>
      <c r="CR293" s="105">
        <f t="shared" si="270"/>
        <v>1925</v>
      </c>
      <c r="CS293" s="105">
        <f t="shared" si="271"/>
        <v>0</v>
      </c>
      <c r="CT293" s="105">
        <f t="shared" si="272"/>
        <v>11525</v>
      </c>
      <c r="CU293" s="125">
        <f t="shared" si="275"/>
        <v>960.41666666666663</v>
      </c>
      <c r="CV293" s="106">
        <f t="shared" si="273"/>
        <v>2305</v>
      </c>
      <c r="CW293" s="105">
        <f t="shared" si="274"/>
        <v>9220</v>
      </c>
      <c r="CY293" s="87"/>
    </row>
    <row r="294" spans="1:103" s="88" customFormat="1" ht="18.95" customHeight="1" x14ac:dyDescent="0.25">
      <c r="A294" s="111">
        <v>88</v>
      </c>
      <c r="B294" s="384" t="s">
        <v>146</v>
      </c>
      <c r="C294" s="117" t="s">
        <v>90</v>
      </c>
      <c r="D294" s="106">
        <v>800</v>
      </c>
      <c r="E294" s="110"/>
      <c r="F294" s="110"/>
      <c r="G294" s="110"/>
      <c r="H294" s="105"/>
      <c r="I294" s="110">
        <f t="shared" si="278"/>
        <v>800</v>
      </c>
      <c r="J294" s="106">
        <f t="shared" si="276"/>
        <v>160</v>
      </c>
      <c r="K294" s="110">
        <v>800</v>
      </c>
      <c r="L294" s="110"/>
      <c r="M294" s="110"/>
      <c r="N294" s="110"/>
      <c r="O294" s="110"/>
      <c r="P294" s="106"/>
      <c r="Q294" s="110">
        <f t="shared" si="279"/>
        <v>800</v>
      </c>
      <c r="R294" s="110">
        <f t="shared" si="277"/>
        <v>160</v>
      </c>
      <c r="S294" s="110">
        <v>800</v>
      </c>
      <c r="T294" s="110"/>
      <c r="U294" s="110"/>
      <c r="V294" s="106">
        <v>125</v>
      </c>
      <c r="W294" s="110"/>
      <c r="X294" s="110"/>
      <c r="Y294" s="110"/>
      <c r="Z294" s="110">
        <f t="shared" si="280"/>
        <v>925</v>
      </c>
      <c r="AA294" s="105">
        <f>Z294*20%</f>
        <v>185</v>
      </c>
      <c r="AB294" s="110">
        <v>800</v>
      </c>
      <c r="AC294" s="110"/>
      <c r="AD294" s="110"/>
      <c r="AE294" s="110">
        <v>500</v>
      </c>
      <c r="AF294" s="110"/>
      <c r="AG294" s="110"/>
      <c r="AH294" s="105">
        <f t="shared" si="281"/>
        <v>1300</v>
      </c>
      <c r="AI294" s="105">
        <f>AH294*20%</f>
        <v>260</v>
      </c>
      <c r="AJ294" s="105">
        <v>800</v>
      </c>
      <c r="AK294" s="111"/>
      <c r="AL294" s="105"/>
      <c r="AM294" s="105"/>
      <c r="AN294" s="105"/>
      <c r="AO294" s="110">
        <f t="shared" si="282"/>
        <v>800</v>
      </c>
      <c r="AP294" s="105">
        <f>AO294*20%</f>
        <v>160</v>
      </c>
      <c r="AQ294" s="109">
        <v>800</v>
      </c>
      <c r="AR294" s="114"/>
      <c r="AS294" s="114"/>
      <c r="AT294" s="109"/>
      <c r="AU294" s="109"/>
      <c r="AV294" s="105">
        <f t="shared" si="283"/>
        <v>800</v>
      </c>
      <c r="AW294" s="105">
        <f>AV294*20%</f>
        <v>160</v>
      </c>
      <c r="AX294" s="109">
        <v>800</v>
      </c>
      <c r="AY294" s="115"/>
      <c r="AZ294" s="115"/>
      <c r="BA294" s="115"/>
      <c r="BB294" s="114"/>
      <c r="BC294" s="105">
        <f t="shared" si="284"/>
        <v>800</v>
      </c>
      <c r="BD294" s="109">
        <f>BC294*20%</f>
        <v>160</v>
      </c>
      <c r="BE294" s="109">
        <v>800</v>
      </c>
      <c r="BF294" s="109"/>
      <c r="BG294" s="109"/>
      <c r="BH294" s="109"/>
      <c r="BI294" s="107">
        <v>500</v>
      </c>
      <c r="BJ294" s="114"/>
      <c r="BK294" s="105">
        <f t="shared" si="285"/>
        <v>1300</v>
      </c>
      <c r="BL294" s="105">
        <f t="shared" si="259"/>
        <v>260</v>
      </c>
      <c r="BM294" s="109">
        <v>800</v>
      </c>
      <c r="BN294" s="109"/>
      <c r="BO294" s="109"/>
      <c r="BP294" s="109"/>
      <c r="BQ294" s="109"/>
      <c r="BR294" s="105">
        <f t="shared" si="286"/>
        <v>800</v>
      </c>
      <c r="BS294" s="105">
        <f t="shared" si="261"/>
        <v>160</v>
      </c>
      <c r="BT294" s="109">
        <v>800</v>
      </c>
      <c r="BU294" s="109"/>
      <c r="BV294" s="109"/>
      <c r="BW294" s="109"/>
      <c r="BX294" s="116"/>
      <c r="BY294" s="105">
        <f t="shared" si="287"/>
        <v>800</v>
      </c>
      <c r="BZ294" s="105">
        <f t="shared" si="288"/>
        <v>160</v>
      </c>
      <c r="CA294" s="107">
        <v>800</v>
      </c>
      <c r="CB294" s="107"/>
      <c r="CC294" s="109"/>
      <c r="CD294" s="115"/>
      <c r="CE294" s="114"/>
      <c r="CF294" s="105">
        <f t="shared" si="289"/>
        <v>800</v>
      </c>
      <c r="CG294" s="105">
        <f t="shared" si="290"/>
        <v>160</v>
      </c>
      <c r="CH294" s="107">
        <v>800</v>
      </c>
      <c r="CI294" s="109"/>
      <c r="CJ294" s="109"/>
      <c r="CK294" s="107">
        <v>800</v>
      </c>
      <c r="CL294" s="105"/>
      <c r="CM294" s="114"/>
      <c r="CN294" s="105">
        <f t="shared" si="266"/>
        <v>1600</v>
      </c>
      <c r="CO294" s="105">
        <f t="shared" si="267"/>
        <v>320</v>
      </c>
      <c r="CP294" s="105">
        <f t="shared" si="268"/>
        <v>9600</v>
      </c>
      <c r="CQ294" s="105">
        <f t="shared" si="269"/>
        <v>0</v>
      </c>
      <c r="CR294" s="105">
        <f t="shared" si="270"/>
        <v>1925</v>
      </c>
      <c r="CS294" s="105">
        <f t="shared" si="271"/>
        <v>0</v>
      </c>
      <c r="CT294" s="105">
        <f t="shared" si="272"/>
        <v>11525</v>
      </c>
      <c r="CU294" s="125">
        <f t="shared" si="275"/>
        <v>960.41666666666663</v>
      </c>
      <c r="CV294" s="106">
        <f t="shared" si="273"/>
        <v>2305</v>
      </c>
      <c r="CW294" s="105">
        <f t="shared" si="274"/>
        <v>9220</v>
      </c>
      <c r="CY294" s="87"/>
    </row>
    <row r="295" spans="1:103" s="88" customFormat="1" ht="18.95" customHeight="1" x14ac:dyDescent="0.25">
      <c r="A295" s="111">
        <v>89</v>
      </c>
      <c r="B295" s="384" t="s">
        <v>145</v>
      </c>
      <c r="C295" s="117" t="s">
        <v>90</v>
      </c>
      <c r="D295" s="106">
        <v>800</v>
      </c>
      <c r="E295" s="110"/>
      <c r="F295" s="110"/>
      <c r="G295" s="110"/>
      <c r="H295" s="105"/>
      <c r="I295" s="110">
        <f t="shared" si="278"/>
        <v>800</v>
      </c>
      <c r="J295" s="106">
        <f t="shared" si="276"/>
        <v>160</v>
      </c>
      <c r="K295" s="110">
        <v>800</v>
      </c>
      <c r="L295" s="110"/>
      <c r="M295" s="110"/>
      <c r="N295" s="110"/>
      <c r="O295" s="110"/>
      <c r="P295" s="106"/>
      <c r="Q295" s="110">
        <f t="shared" si="279"/>
        <v>800</v>
      </c>
      <c r="R295" s="110">
        <f t="shared" si="277"/>
        <v>160</v>
      </c>
      <c r="S295" s="110">
        <v>800</v>
      </c>
      <c r="T295" s="110"/>
      <c r="U295" s="110"/>
      <c r="V295" s="106">
        <v>125</v>
      </c>
      <c r="W295" s="110"/>
      <c r="X295" s="110"/>
      <c r="Y295" s="110"/>
      <c r="Z295" s="110">
        <f t="shared" si="280"/>
        <v>925</v>
      </c>
      <c r="AA295" s="120">
        <v>0</v>
      </c>
      <c r="AB295" s="110">
        <v>800</v>
      </c>
      <c r="AC295" s="110"/>
      <c r="AD295" s="110"/>
      <c r="AE295" s="110">
        <v>500</v>
      </c>
      <c r="AF295" s="110"/>
      <c r="AG295" s="110"/>
      <c r="AH295" s="105">
        <f t="shared" si="281"/>
        <v>1300</v>
      </c>
      <c r="AI295" s="118">
        <v>0</v>
      </c>
      <c r="AJ295" s="105">
        <v>800</v>
      </c>
      <c r="AK295" s="111"/>
      <c r="AL295" s="105"/>
      <c r="AM295" s="105"/>
      <c r="AN295" s="105"/>
      <c r="AO295" s="110">
        <f t="shared" si="282"/>
        <v>800</v>
      </c>
      <c r="AP295" s="118">
        <v>0</v>
      </c>
      <c r="AQ295" s="109">
        <v>800</v>
      </c>
      <c r="AR295" s="114"/>
      <c r="AS295" s="114"/>
      <c r="AT295" s="109"/>
      <c r="AU295" s="109"/>
      <c r="AV295" s="105">
        <f t="shared" si="283"/>
        <v>800</v>
      </c>
      <c r="AW295" s="118">
        <v>0</v>
      </c>
      <c r="AX295" s="109">
        <v>800</v>
      </c>
      <c r="AY295" s="115"/>
      <c r="AZ295" s="115"/>
      <c r="BA295" s="115"/>
      <c r="BB295" s="114"/>
      <c r="BC295" s="105">
        <f t="shared" si="284"/>
        <v>800</v>
      </c>
      <c r="BD295" s="119">
        <v>0</v>
      </c>
      <c r="BE295" s="109">
        <v>800</v>
      </c>
      <c r="BF295" s="109"/>
      <c r="BG295" s="109"/>
      <c r="BH295" s="109"/>
      <c r="BI295" s="107">
        <v>500</v>
      </c>
      <c r="BJ295" s="114"/>
      <c r="BK295" s="118">
        <f t="shared" si="285"/>
        <v>1300</v>
      </c>
      <c r="BL295" s="118">
        <v>0</v>
      </c>
      <c r="BM295" s="109">
        <v>800</v>
      </c>
      <c r="BN295" s="109"/>
      <c r="BO295" s="109"/>
      <c r="BP295" s="109"/>
      <c r="BQ295" s="109"/>
      <c r="BR295" s="105">
        <f t="shared" si="286"/>
        <v>800</v>
      </c>
      <c r="BS295" s="118">
        <v>145</v>
      </c>
      <c r="BT295" s="109">
        <v>480</v>
      </c>
      <c r="BU295" s="109"/>
      <c r="BV295" s="109"/>
      <c r="BW295" s="109"/>
      <c r="BX295" s="116">
        <v>320</v>
      </c>
      <c r="BY295" s="105">
        <f t="shared" si="287"/>
        <v>800</v>
      </c>
      <c r="BZ295" s="105">
        <f t="shared" si="288"/>
        <v>160</v>
      </c>
      <c r="CA295" s="107">
        <v>495.24</v>
      </c>
      <c r="CB295" s="107"/>
      <c r="CC295" s="109"/>
      <c r="CD295" s="115"/>
      <c r="CE295" s="114">
        <v>304.76</v>
      </c>
      <c r="CF295" s="105">
        <f t="shared" si="289"/>
        <v>800</v>
      </c>
      <c r="CG295" s="105">
        <f t="shared" si="290"/>
        <v>160</v>
      </c>
      <c r="CH295" s="107">
        <v>800</v>
      </c>
      <c r="CI295" s="109"/>
      <c r="CJ295" s="109"/>
      <c r="CK295" s="107">
        <v>800</v>
      </c>
      <c r="CL295" s="105"/>
      <c r="CM295" s="114"/>
      <c r="CN295" s="105">
        <f t="shared" si="266"/>
        <v>1600</v>
      </c>
      <c r="CO295" s="105">
        <f t="shared" si="267"/>
        <v>320</v>
      </c>
      <c r="CP295" s="105">
        <f t="shared" si="268"/>
        <v>8975.24</v>
      </c>
      <c r="CQ295" s="105">
        <f t="shared" si="269"/>
        <v>0</v>
      </c>
      <c r="CR295" s="105">
        <f t="shared" si="270"/>
        <v>1925</v>
      </c>
      <c r="CS295" s="105">
        <f t="shared" si="271"/>
        <v>624.76</v>
      </c>
      <c r="CT295" s="105">
        <f t="shared" si="272"/>
        <v>11525</v>
      </c>
      <c r="CU295" s="125">
        <f t="shared" si="275"/>
        <v>960.41666666666663</v>
      </c>
      <c r="CV295" s="118">
        <f t="shared" si="273"/>
        <v>1105</v>
      </c>
      <c r="CW295" s="105">
        <f t="shared" si="274"/>
        <v>10420</v>
      </c>
      <c r="CY295" s="87"/>
    </row>
    <row r="296" spans="1:103" s="88" customFormat="1" ht="18.95" customHeight="1" x14ac:dyDescent="0.25">
      <c r="A296" s="111">
        <v>90</v>
      </c>
      <c r="B296" s="104" t="s">
        <v>144</v>
      </c>
      <c r="C296" s="117" t="s">
        <v>90</v>
      </c>
      <c r="D296" s="106">
        <v>0</v>
      </c>
      <c r="E296" s="110"/>
      <c r="F296" s="110"/>
      <c r="G296" s="110"/>
      <c r="H296" s="105"/>
      <c r="I296" s="110">
        <f t="shared" si="278"/>
        <v>0</v>
      </c>
      <c r="J296" s="106">
        <f t="shared" si="276"/>
        <v>0</v>
      </c>
      <c r="K296" s="110">
        <v>800</v>
      </c>
      <c r="L296" s="110"/>
      <c r="M296" s="110"/>
      <c r="N296" s="110"/>
      <c r="O296" s="110"/>
      <c r="P296" s="106"/>
      <c r="Q296" s="110">
        <f t="shared" si="279"/>
        <v>800</v>
      </c>
      <c r="R296" s="110">
        <f t="shared" si="277"/>
        <v>160</v>
      </c>
      <c r="S296" s="110">
        <v>800</v>
      </c>
      <c r="T296" s="110"/>
      <c r="U296" s="110"/>
      <c r="V296" s="106">
        <v>125</v>
      </c>
      <c r="W296" s="110"/>
      <c r="X296" s="110"/>
      <c r="Y296" s="110"/>
      <c r="Z296" s="110">
        <f t="shared" si="280"/>
        <v>925</v>
      </c>
      <c r="AA296" s="105">
        <f>Z296*20%</f>
        <v>185</v>
      </c>
      <c r="AB296" s="110">
        <v>800</v>
      </c>
      <c r="AC296" s="110"/>
      <c r="AD296" s="110"/>
      <c r="AE296" s="110">
        <v>500</v>
      </c>
      <c r="AF296" s="110"/>
      <c r="AG296" s="110"/>
      <c r="AH296" s="105">
        <f t="shared" si="281"/>
        <v>1300</v>
      </c>
      <c r="AI296" s="105">
        <f>AH296*20%</f>
        <v>260</v>
      </c>
      <c r="AJ296" s="105">
        <v>0</v>
      </c>
      <c r="AK296" s="111"/>
      <c r="AL296" s="105"/>
      <c r="AM296" s="105"/>
      <c r="AN296" s="105"/>
      <c r="AO296" s="110">
        <f t="shared" si="282"/>
        <v>0</v>
      </c>
      <c r="AP296" s="105">
        <f>AO296*20%</f>
        <v>0</v>
      </c>
      <c r="AQ296" s="109">
        <v>0</v>
      </c>
      <c r="AR296" s="114"/>
      <c r="AS296" s="114"/>
      <c r="AT296" s="109"/>
      <c r="AU296" s="109"/>
      <c r="AV296" s="105">
        <f t="shared" si="283"/>
        <v>0</v>
      </c>
      <c r="AW296" s="105">
        <f>AV296*20%</f>
        <v>0</v>
      </c>
      <c r="AX296" s="109">
        <v>0</v>
      </c>
      <c r="AY296" s="115"/>
      <c r="AZ296" s="115"/>
      <c r="BA296" s="115"/>
      <c r="BB296" s="114"/>
      <c r="BC296" s="105">
        <f t="shared" si="284"/>
        <v>0</v>
      </c>
      <c r="BD296" s="109">
        <f>BC296*20%</f>
        <v>0</v>
      </c>
      <c r="BE296" s="109">
        <v>0</v>
      </c>
      <c r="BF296" s="109"/>
      <c r="BG296" s="109"/>
      <c r="BH296" s="109"/>
      <c r="BI296" s="107">
        <v>0</v>
      </c>
      <c r="BJ296" s="114"/>
      <c r="BK296" s="105">
        <f t="shared" si="285"/>
        <v>0</v>
      </c>
      <c r="BL296" s="105">
        <f t="shared" ref="BL296:BL321" si="291">BK296*20%</f>
        <v>0</v>
      </c>
      <c r="BM296" s="109">
        <v>0</v>
      </c>
      <c r="BN296" s="109"/>
      <c r="BO296" s="109"/>
      <c r="BP296" s="109"/>
      <c r="BQ296" s="109"/>
      <c r="BR296" s="105">
        <f t="shared" si="286"/>
        <v>0</v>
      </c>
      <c r="BS296" s="105">
        <f t="shared" ref="BS296:BS321" si="292">BR296*20%</f>
        <v>0</v>
      </c>
      <c r="BT296" s="109">
        <v>0</v>
      </c>
      <c r="BU296" s="109"/>
      <c r="BV296" s="109"/>
      <c r="BW296" s="109"/>
      <c r="BX296" s="116"/>
      <c r="BY296" s="105">
        <f t="shared" si="287"/>
        <v>0</v>
      </c>
      <c r="BZ296" s="105">
        <f t="shared" si="288"/>
        <v>0</v>
      </c>
      <c r="CA296" s="107">
        <v>0</v>
      </c>
      <c r="CB296" s="107"/>
      <c r="CC296" s="109"/>
      <c r="CD296" s="115"/>
      <c r="CE296" s="114"/>
      <c r="CF296" s="105">
        <f t="shared" si="289"/>
        <v>0</v>
      </c>
      <c r="CG296" s="105">
        <f t="shared" si="290"/>
        <v>0</v>
      </c>
      <c r="CH296" s="107">
        <v>0</v>
      </c>
      <c r="CI296" s="109"/>
      <c r="CJ296" s="109"/>
      <c r="CK296" s="107">
        <v>0</v>
      </c>
      <c r="CL296" s="105"/>
      <c r="CM296" s="114"/>
      <c r="CN296" s="105">
        <f t="shared" si="266"/>
        <v>0</v>
      </c>
      <c r="CO296" s="105">
        <f t="shared" si="267"/>
        <v>0</v>
      </c>
      <c r="CP296" s="105">
        <f t="shared" si="268"/>
        <v>2400</v>
      </c>
      <c r="CQ296" s="105">
        <f t="shared" si="269"/>
        <v>0</v>
      </c>
      <c r="CR296" s="105">
        <f t="shared" si="270"/>
        <v>625</v>
      </c>
      <c r="CS296" s="105">
        <f t="shared" si="271"/>
        <v>0</v>
      </c>
      <c r="CT296" s="105">
        <f t="shared" si="272"/>
        <v>3025</v>
      </c>
      <c r="CU296" s="125">
        <f t="shared" si="275"/>
        <v>252.08333333333334</v>
      </c>
      <c r="CV296" s="106">
        <f t="shared" si="273"/>
        <v>605</v>
      </c>
      <c r="CW296" s="105">
        <f t="shared" si="274"/>
        <v>2420</v>
      </c>
      <c r="CY296" s="87"/>
    </row>
    <row r="297" spans="1:103" s="88" customFormat="1" ht="18.95" customHeight="1" x14ac:dyDescent="0.25">
      <c r="A297" s="111">
        <v>91</v>
      </c>
      <c r="B297" s="104" t="s">
        <v>143</v>
      </c>
      <c r="C297" s="117" t="s">
        <v>90</v>
      </c>
      <c r="D297" s="106">
        <v>1000</v>
      </c>
      <c r="E297" s="110"/>
      <c r="F297" s="110"/>
      <c r="G297" s="110"/>
      <c r="H297" s="105"/>
      <c r="I297" s="110">
        <f t="shared" si="278"/>
        <v>1000</v>
      </c>
      <c r="J297" s="106">
        <f t="shared" si="276"/>
        <v>200</v>
      </c>
      <c r="K297" s="110">
        <v>1000</v>
      </c>
      <c r="L297" s="110"/>
      <c r="M297" s="110"/>
      <c r="N297" s="110"/>
      <c r="O297" s="110"/>
      <c r="P297" s="106"/>
      <c r="Q297" s="110">
        <f t="shared" si="279"/>
        <v>1000</v>
      </c>
      <c r="R297" s="110">
        <f t="shared" si="277"/>
        <v>200</v>
      </c>
      <c r="S297" s="110">
        <v>1000</v>
      </c>
      <c r="T297" s="110"/>
      <c r="U297" s="110"/>
      <c r="V297" s="106">
        <v>125</v>
      </c>
      <c r="W297" s="110"/>
      <c r="X297" s="110"/>
      <c r="Y297" s="110"/>
      <c r="Z297" s="110">
        <f t="shared" si="280"/>
        <v>1125</v>
      </c>
      <c r="AA297" s="105">
        <f>Z297*20%</f>
        <v>225</v>
      </c>
      <c r="AB297" s="110">
        <v>1000</v>
      </c>
      <c r="AC297" s="110"/>
      <c r="AD297" s="110"/>
      <c r="AE297" s="110">
        <v>500</v>
      </c>
      <c r="AF297" s="110"/>
      <c r="AG297" s="110"/>
      <c r="AH297" s="105">
        <f t="shared" si="281"/>
        <v>1500</v>
      </c>
      <c r="AI297" s="105">
        <f>AH297*20%</f>
        <v>300</v>
      </c>
      <c r="AJ297" s="105">
        <v>1000</v>
      </c>
      <c r="AK297" s="111"/>
      <c r="AL297" s="105"/>
      <c r="AM297" s="105"/>
      <c r="AN297" s="105"/>
      <c r="AO297" s="110">
        <f t="shared" si="282"/>
        <v>1000</v>
      </c>
      <c r="AP297" s="105">
        <f>AO297*20%</f>
        <v>200</v>
      </c>
      <c r="AQ297" s="109">
        <v>1000</v>
      </c>
      <c r="AR297" s="114"/>
      <c r="AS297" s="114"/>
      <c r="AT297" s="109"/>
      <c r="AU297" s="109"/>
      <c r="AV297" s="105">
        <f t="shared" si="283"/>
        <v>1000</v>
      </c>
      <c r="AW297" s="105">
        <f>AV297*20%</f>
        <v>200</v>
      </c>
      <c r="AX297" s="109">
        <v>1000</v>
      </c>
      <c r="AY297" s="115"/>
      <c r="AZ297" s="115"/>
      <c r="BA297" s="115"/>
      <c r="BB297" s="114"/>
      <c r="BC297" s="105">
        <f t="shared" si="284"/>
        <v>1000</v>
      </c>
      <c r="BD297" s="109">
        <f>BC297*20%</f>
        <v>200</v>
      </c>
      <c r="BE297" s="109">
        <v>1000</v>
      </c>
      <c r="BF297" s="109"/>
      <c r="BG297" s="109"/>
      <c r="BH297" s="109"/>
      <c r="BI297" s="107">
        <v>500</v>
      </c>
      <c r="BJ297" s="114"/>
      <c r="BK297" s="105">
        <f t="shared" si="285"/>
        <v>1500</v>
      </c>
      <c r="BL297" s="105">
        <f t="shared" si="291"/>
        <v>300</v>
      </c>
      <c r="BM297" s="109">
        <v>1000</v>
      </c>
      <c r="BN297" s="109"/>
      <c r="BO297" s="109"/>
      <c r="BP297" s="109"/>
      <c r="BQ297" s="109"/>
      <c r="BR297" s="105">
        <f t="shared" si="286"/>
        <v>1000</v>
      </c>
      <c r="BS297" s="105">
        <f t="shared" si="292"/>
        <v>200</v>
      </c>
      <c r="BT297" s="109">
        <v>1000</v>
      </c>
      <c r="BU297" s="109"/>
      <c r="BV297" s="109"/>
      <c r="BW297" s="109"/>
      <c r="BX297" s="116"/>
      <c r="BY297" s="105">
        <f t="shared" si="287"/>
        <v>1000</v>
      </c>
      <c r="BZ297" s="105">
        <f t="shared" si="288"/>
        <v>200</v>
      </c>
      <c r="CA297" s="107">
        <v>1000</v>
      </c>
      <c r="CB297" s="107"/>
      <c r="CC297" s="109"/>
      <c r="CD297" s="115"/>
      <c r="CE297" s="114"/>
      <c r="CF297" s="105">
        <f t="shared" si="289"/>
        <v>1000</v>
      </c>
      <c r="CG297" s="105">
        <f t="shared" si="290"/>
        <v>200</v>
      </c>
      <c r="CH297" s="107">
        <v>1000</v>
      </c>
      <c r="CI297" s="109"/>
      <c r="CJ297" s="109"/>
      <c r="CK297" s="107">
        <v>1000</v>
      </c>
      <c r="CL297" s="105"/>
      <c r="CM297" s="114"/>
      <c r="CN297" s="105">
        <f t="shared" si="266"/>
        <v>2000</v>
      </c>
      <c r="CO297" s="105">
        <f t="shared" si="267"/>
        <v>400</v>
      </c>
      <c r="CP297" s="105">
        <f t="shared" si="268"/>
        <v>12000</v>
      </c>
      <c r="CQ297" s="105">
        <f t="shared" si="269"/>
        <v>0</v>
      </c>
      <c r="CR297" s="105">
        <f t="shared" si="270"/>
        <v>2125</v>
      </c>
      <c r="CS297" s="105">
        <f t="shared" si="271"/>
        <v>0</v>
      </c>
      <c r="CT297" s="105">
        <f t="shared" si="272"/>
        <v>14125</v>
      </c>
      <c r="CU297" s="125">
        <f t="shared" si="275"/>
        <v>1177.0833333333333</v>
      </c>
      <c r="CV297" s="106">
        <f t="shared" si="273"/>
        <v>2825</v>
      </c>
      <c r="CW297" s="105">
        <f t="shared" si="274"/>
        <v>11300</v>
      </c>
      <c r="CY297" s="87"/>
    </row>
    <row r="298" spans="1:103" s="88" customFormat="1" ht="18.95" customHeight="1" x14ac:dyDescent="0.25">
      <c r="A298" s="111">
        <v>92</v>
      </c>
      <c r="B298" s="104" t="s">
        <v>142</v>
      </c>
      <c r="C298" s="117" t="s">
        <v>90</v>
      </c>
      <c r="D298" s="106">
        <v>800</v>
      </c>
      <c r="E298" s="110"/>
      <c r="F298" s="110"/>
      <c r="G298" s="110"/>
      <c r="H298" s="105"/>
      <c r="I298" s="110">
        <f t="shared" si="278"/>
        <v>800</v>
      </c>
      <c r="J298" s="106">
        <f t="shared" si="276"/>
        <v>160</v>
      </c>
      <c r="K298" s="110">
        <v>800</v>
      </c>
      <c r="L298" s="110"/>
      <c r="M298" s="110"/>
      <c r="N298" s="110"/>
      <c r="O298" s="110"/>
      <c r="P298" s="106"/>
      <c r="Q298" s="110">
        <f t="shared" si="279"/>
        <v>800</v>
      </c>
      <c r="R298" s="110">
        <f t="shared" si="277"/>
        <v>160</v>
      </c>
      <c r="S298" s="110">
        <v>800</v>
      </c>
      <c r="T298" s="110"/>
      <c r="U298" s="110"/>
      <c r="V298" s="106">
        <v>125</v>
      </c>
      <c r="W298" s="110"/>
      <c r="X298" s="110"/>
      <c r="Y298" s="110"/>
      <c r="Z298" s="110">
        <f t="shared" si="280"/>
        <v>925</v>
      </c>
      <c r="AA298" s="105">
        <f>Z298*20%</f>
        <v>185</v>
      </c>
      <c r="AB298" s="110">
        <v>800</v>
      </c>
      <c r="AC298" s="110"/>
      <c r="AD298" s="110"/>
      <c r="AE298" s="110">
        <v>500</v>
      </c>
      <c r="AF298" s="110"/>
      <c r="AG298" s="110"/>
      <c r="AH298" s="105">
        <f t="shared" si="281"/>
        <v>1300</v>
      </c>
      <c r="AI298" s="105">
        <f>AH298*20%</f>
        <v>260</v>
      </c>
      <c r="AJ298" s="105">
        <v>800</v>
      </c>
      <c r="AK298" s="111"/>
      <c r="AL298" s="105"/>
      <c r="AM298" s="105"/>
      <c r="AN298" s="105"/>
      <c r="AO298" s="110">
        <f t="shared" si="282"/>
        <v>800</v>
      </c>
      <c r="AP298" s="105">
        <f>AO298*20%</f>
        <v>160</v>
      </c>
      <c r="AQ298" s="109">
        <v>800</v>
      </c>
      <c r="AR298" s="114"/>
      <c r="AS298" s="114"/>
      <c r="AT298" s="109"/>
      <c r="AU298" s="109"/>
      <c r="AV298" s="105">
        <f t="shared" si="283"/>
        <v>800</v>
      </c>
      <c r="AW298" s="105">
        <f>AV298*20%</f>
        <v>160</v>
      </c>
      <c r="AX298" s="109">
        <v>800</v>
      </c>
      <c r="AY298" s="115"/>
      <c r="AZ298" s="115"/>
      <c r="BA298" s="115"/>
      <c r="BB298" s="114"/>
      <c r="BC298" s="105">
        <f t="shared" si="284"/>
        <v>800</v>
      </c>
      <c r="BD298" s="109">
        <f>BC298*20%</f>
        <v>160</v>
      </c>
      <c r="BE298" s="109">
        <v>800</v>
      </c>
      <c r="BF298" s="109"/>
      <c r="BG298" s="109"/>
      <c r="BH298" s="109"/>
      <c r="BI298" s="107">
        <v>500</v>
      </c>
      <c r="BJ298" s="114"/>
      <c r="BK298" s="105">
        <f t="shared" si="285"/>
        <v>1300</v>
      </c>
      <c r="BL298" s="105">
        <f t="shared" si="291"/>
        <v>260</v>
      </c>
      <c r="BM298" s="109">
        <v>800</v>
      </c>
      <c r="BN298" s="109"/>
      <c r="BO298" s="109"/>
      <c r="BP298" s="109"/>
      <c r="BQ298" s="109"/>
      <c r="BR298" s="105">
        <f t="shared" si="286"/>
        <v>800</v>
      </c>
      <c r="BS298" s="105">
        <f t="shared" si="292"/>
        <v>160</v>
      </c>
      <c r="BT298" s="109">
        <v>800</v>
      </c>
      <c r="BU298" s="109"/>
      <c r="BV298" s="109"/>
      <c r="BW298" s="109"/>
      <c r="BX298" s="116"/>
      <c r="BY298" s="105">
        <f t="shared" si="287"/>
        <v>800</v>
      </c>
      <c r="BZ298" s="105">
        <f t="shared" si="288"/>
        <v>160</v>
      </c>
      <c r="CA298" s="119">
        <v>647.62</v>
      </c>
      <c r="CB298" s="107"/>
      <c r="CC298" s="109"/>
      <c r="CD298" s="115"/>
      <c r="CE298" s="114"/>
      <c r="CF298" s="105">
        <f t="shared" si="289"/>
        <v>647.62</v>
      </c>
      <c r="CG298" s="105">
        <f t="shared" si="290"/>
        <v>129.524</v>
      </c>
      <c r="CH298" s="107">
        <v>0</v>
      </c>
      <c r="CI298" s="109"/>
      <c r="CJ298" s="109"/>
      <c r="CK298" s="109"/>
      <c r="CL298" s="105"/>
      <c r="CM298" s="114"/>
      <c r="CN298" s="105">
        <f t="shared" si="266"/>
        <v>0</v>
      </c>
      <c r="CO298" s="105">
        <f t="shared" si="267"/>
        <v>0</v>
      </c>
      <c r="CP298" s="105">
        <f t="shared" si="268"/>
        <v>8647.619999999999</v>
      </c>
      <c r="CQ298" s="105">
        <f t="shared" si="269"/>
        <v>0</v>
      </c>
      <c r="CR298" s="105">
        <f t="shared" si="270"/>
        <v>1125</v>
      </c>
      <c r="CS298" s="105">
        <f t="shared" si="271"/>
        <v>0</v>
      </c>
      <c r="CT298" s="105">
        <f t="shared" si="272"/>
        <v>9772.619999999999</v>
      </c>
      <c r="CU298" s="125">
        <f t="shared" si="275"/>
        <v>814.38499999999988</v>
      </c>
      <c r="CV298" s="106">
        <f t="shared" si="273"/>
        <v>1954.5239999999999</v>
      </c>
      <c r="CW298" s="105">
        <f t="shared" si="274"/>
        <v>7818.0959999999995</v>
      </c>
      <c r="CY298" s="87"/>
    </row>
    <row r="299" spans="1:103" s="88" customFormat="1" ht="18.95" customHeight="1" x14ac:dyDescent="0.25">
      <c r="A299" s="111">
        <v>93</v>
      </c>
      <c r="B299" s="384" t="s">
        <v>141</v>
      </c>
      <c r="C299" s="117" t="s">
        <v>90</v>
      </c>
      <c r="D299" s="106">
        <v>800</v>
      </c>
      <c r="E299" s="110"/>
      <c r="F299" s="110"/>
      <c r="G299" s="110"/>
      <c r="H299" s="105"/>
      <c r="I299" s="110">
        <f t="shared" si="278"/>
        <v>800</v>
      </c>
      <c r="J299" s="98">
        <v>0</v>
      </c>
      <c r="K299" s="110">
        <v>800</v>
      </c>
      <c r="L299" s="110"/>
      <c r="M299" s="110"/>
      <c r="N299" s="110"/>
      <c r="O299" s="110"/>
      <c r="P299" s="106"/>
      <c r="Q299" s="110">
        <f t="shared" si="279"/>
        <v>800</v>
      </c>
      <c r="R299" s="112">
        <v>0</v>
      </c>
      <c r="S299" s="110">
        <v>800</v>
      </c>
      <c r="T299" s="110"/>
      <c r="U299" s="110"/>
      <c r="V299" s="110"/>
      <c r="W299" s="110"/>
      <c r="X299" s="110"/>
      <c r="Y299" s="110"/>
      <c r="Z299" s="110">
        <f t="shared" si="280"/>
        <v>800</v>
      </c>
      <c r="AA299" s="120">
        <v>0</v>
      </c>
      <c r="AB299" s="110">
        <v>485.72</v>
      </c>
      <c r="AC299" s="110"/>
      <c r="AD299" s="110"/>
      <c r="AE299" s="110">
        <v>500</v>
      </c>
      <c r="AF299" s="110"/>
      <c r="AG299" s="110">
        <v>314.27999999999997</v>
      </c>
      <c r="AH299" s="105">
        <f t="shared" si="281"/>
        <v>1300</v>
      </c>
      <c r="AI299" s="118">
        <v>0</v>
      </c>
      <c r="AJ299" s="105">
        <v>800</v>
      </c>
      <c r="AK299" s="111"/>
      <c r="AL299" s="105"/>
      <c r="AM299" s="105"/>
      <c r="AN299" s="105"/>
      <c r="AO299" s="110">
        <f t="shared" si="282"/>
        <v>800</v>
      </c>
      <c r="AP299" s="118">
        <v>0</v>
      </c>
      <c r="AQ299" s="109">
        <v>800</v>
      </c>
      <c r="AR299" s="114"/>
      <c r="AS299" s="114"/>
      <c r="AT299" s="109"/>
      <c r="AU299" s="109"/>
      <c r="AV299" s="105">
        <f t="shared" si="283"/>
        <v>800</v>
      </c>
      <c r="AW299" s="118">
        <v>0</v>
      </c>
      <c r="AX299" s="109">
        <f>800+278.26</f>
        <v>1078.26</v>
      </c>
      <c r="AY299" s="115"/>
      <c r="AZ299" s="115"/>
      <c r="BA299" s="115"/>
      <c r="BB299" s="114"/>
      <c r="BC299" s="105">
        <f t="shared" si="284"/>
        <v>1078.26</v>
      </c>
      <c r="BD299" s="119">
        <v>75.650000000000006</v>
      </c>
      <c r="BE299" s="109">
        <v>521.74</v>
      </c>
      <c r="BF299" s="109"/>
      <c r="BG299" s="109"/>
      <c r="BH299" s="109"/>
      <c r="BI299" s="107">
        <v>500</v>
      </c>
      <c r="BJ299" s="114"/>
      <c r="BK299" s="105">
        <f t="shared" si="285"/>
        <v>1021.74</v>
      </c>
      <c r="BL299" s="105">
        <f t="shared" si="291"/>
        <v>204.34800000000001</v>
      </c>
      <c r="BM299" s="109">
        <v>654.54999999999995</v>
      </c>
      <c r="BN299" s="109"/>
      <c r="BO299" s="109"/>
      <c r="BP299" s="109"/>
      <c r="BQ299" s="109"/>
      <c r="BR299" s="105">
        <f t="shared" si="286"/>
        <v>654.54999999999995</v>
      </c>
      <c r="BS299" s="105">
        <f t="shared" si="292"/>
        <v>130.91</v>
      </c>
      <c r="BT299" s="109">
        <v>800</v>
      </c>
      <c r="BU299" s="109"/>
      <c r="BV299" s="109"/>
      <c r="BW299" s="109"/>
      <c r="BX299" s="116">
        <v>145.44999999999999</v>
      </c>
      <c r="BY299" s="105">
        <f t="shared" si="287"/>
        <v>945.45</v>
      </c>
      <c r="BZ299" s="105">
        <f t="shared" si="288"/>
        <v>189.09000000000003</v>
      </c>
      <c r="CA299" s="107">
        <v>800</v>
      </c>
      <c r="CB299" s="107"/>
      <c r="CC299" s="109"/>
      <c r="CD299" s="115"/>
      <c r="CE299" s="114"/>
      <c r="CF299" s="105">
        <f t="shared" si="289"/>
        <v>800</v>
      </c>
      <c r="CG299" s="105">
        <f t="shared" si="290"/>
        <v>160</v>
      </c>
      <c r="CH299" s="107">
        <v>800</v>
      </c>
      <c r="CI299" s="109"/>
      <c r="CJ299" s="109"/>
      <c r="CK299" s="107">
        <v>800</v>
      </c>
      <c r="CL299" s="105"/>
      <c r="CM299" s="114"/>
      <c r="CN299" s="105">
        <f t="shared" si="266"/>
        <v>1600</v>
      </c>
      <c r="CO299" s="105">
        <f t="shared" si="267"/>
        <v>320</v>
      </c>
      <c r="CP299" s="105">
        <f t="shared" si="268"/>
        <v>9140.27</v>
      </c>
      <c r="CQ299" s="105">
        <f t="shared" si="269"/>
        <v>0</v>
      </c>
      <c r="CR299" s="105">
        <f t="shared" si="270"/>
        <v>1800</v>
      </c>
      <c r="CS299" s="105">
        <f t="shared" si="271"/>
        <v>459.72999999999996</v>
      </c>
      <c r="CT299" s="105">
        <f t="shared" si="272"/>
        <v>11400</v>
      </c>
      <c r="CU299" s="125">
        <f t="shared" si="275"/>
        <v>950</v>
      </c>
      <c r="CV299" s="118">
        <f t="shared" si="273"/>
        <v>1079.998</v>
      </c>
      <c r="CW299" s="105">
        <f t="shared" si="274"/>
        <v>10320.002</v>
      </c>
      <c r="CY299" s="87"/>
    </row>
    <row r="300" spans="1:103" s="88" customFormat="1" ht="27.75" customHeight="1" x14ac:dyDescent="0.25">
      <c r="A300" s="111">
        <v>94</v>
      </c>
      <c r="B300" s="434" t="s">
        <v>140</v>
      </c>
      <c r="C300" s="384" t="s">
        <v>90</v>
      </c>
      <c r="D300" s="106">
        <v>2222.2199999999998</v>
      </c>
      <c r="E300" s="110"/>
      <c r="F300" s="110"/>
      <c r="G300" s="110"/>
      <c r="H300" s="105"/>
      <c r="I300" s="110">
        <f t="shared" si="278"/>
        <v>2222.2199999999998</v>
      </c>
      <c r="J300" s="106">
        <f t="shared" ref="J300:J312" si="293">I300*20%</f>
        <v>444.44399999999996</v>
      </c>
      <c r="K300" s="110">
        <v>2500</v>
      </c>
      <c r="L300" s="110"/>
      <c r="M300" s="110"/>
      <c r="N300" s="110"/>
      <c r="O300" s="110"/>
      <c r="P300" s="106"/>
      <c r="Q300" s="110">
        <f t="shared" si="279"/>
        <v>2500</v>
      </c>
      <c r="R300" s="110">
        <f t="shared" ref="R300:R312" si="294">Q300*20%</f>
        <v>500</v>
      </c>
      <c r="S300" s="110">
        <v>2500</v>
      </c>
      <c r="T300" s="110"/>
      <c r="U300" s="110"/>
      <c r="V300" s="110"/>
      <c r="W300" s="110"/>
      <c r="X300" s="110"/>
      <c r="Y300" s="110"/>
      <c r="Z300" s="110">
        <f t="shared" si="280"/>
        <v>2500</v>
      </c>
      <c r="AA300" s="105">
        <f t="shared" ref="AA300:AA312" si="295">Z300*20%</f>
        <v>500</v>
      </c>
      <c r="AB300" s="110">
        <v>2500</v>
      </c>
      <c r="AC300" s="110"/>
      <c r="AD300" s="110"/>
      <c r="AE300" s="110">
        <v>500</v>
      </c>
      <c r="AF300" s="110"/>
      <c r="AG300" s="110"/>
      <c r="AH300" s="105">
        <f t="shared" si="281"/>
        <v>3000</v>
      </c>
      <c r="AI300" s="105">
        <f t="shared" ref="AI300:AI321" si="296">AH300*20%</f>
        <v>600</v>
      </c>
      <c r="AJ300" s="105">
        <v>2500</v>
      </c>
      <c r="AK300" s="111"/>
      <c r="AL300" s="105"/>
      <c r="AM300" s="105"/>
      <c r="AN300" s="105"/>
      <c r="AO300" s="110">
        <f t="shared" si="282"/>
        <v>2500</v>
      </c>
      <c r="AP300" s="105">
        <f t="shared" ref="AP300:AP321" si="297">AO300*20%</f>
        <v>500</v>
      </c>
      <c r="AQ300" s="109">
        <v>2500</v>
      </c>
      <c r="AR300" s="114"/>
      <c r="AS300" s="114"/>
      <c r="AT300" s="109"/>
      <c r="AU300" s="109"/>
      <c r="AV300" s="105">
        <f t="shared" si="283"/>
        <v>2500</v>
      </c>
      <c r="AW300" s="105">
        <f t="shared" ref="AW300:AW321" si="298">AV300*20%</f>
        <v>500</v>
      </c>
      <c r="AX300" s="109">
        <v>2500</v>
      </c>
      <c r="AY300" s="115"/>
      <c r="AZ300" s="115"/>
      <c r="BA300" s="115"/>
      <c r="BB300" s="114"/>
      <c r="BC300" s="105">
        <f t="shared" si="284"/>
        <v>2500</v>
      </c>
      <c r="BD300" s="109">
        <f t="shared" ref="BD300:BD321" si="299">BC300*20%</f>
        <v>500</v>
      </c>
      <c r="BE300" s="109">
        <v>2500</v>
      </c>
      <c r="BF300" s="109"/>
      <c r="BG300" s="109"/>
      <c r="BH300" s="109"/>
      <c r="BI300" s="107">
        <v>500</v>
      </c>
      <c r="BJ300" s="114"/>
      <c r="BK300" s="105">
        <f t="shared" si="285"/>
        <v>3000</v>
      </c>
      <c r="BL300" s="105">
        <f t="shared" si="291"/>
        <v>600</v>
      </c>
      <c r="BM300" s="109">
        <v>2500</v>
      </c>
      <c r="BN300" s="109"/>
      <c r="BO300" s="109"/>
      <c r="BP300" s="109"/>
      <c r="BQ300" s="109"/>
      <c r="BR300" s="105">
        <f t="shared" si="286"/>
        <v>2500</v>
      </c>
      <c r="BS300" s="105">
        <f t="shared" si="292"/>
        <v>500</v>
      </c>
      <c r="BT300" s="109">
        <v>2500</v>
      </c>
      <c r="BU300" s="109"/>
      <c r="BV300" s="109"/>
      <c r="BW300" s="109"/>
      <c r="BX300" s="116"/>
      <c r="BY300" s="105">
        <f t="shared" si="287"/>
        <v>2500</v>
      </c>
      <c r="BZ300" s="105">
        <f t="shared" si="288"/>
        <v>500</v>
      </c>
      <c r="CA300" s="107">
        <v>2500</v>
      </c>
      <c r="CB300" s="107"/>
      <c r="CC300" s="109"/>
      <c r="CD300" s="115"/>
      <c r="CE300" s="114"/>
      <c r="CF300" s="105">
        <f t="shared" si="289"/>
        <v>2500</v>
      </c>
      <c r="CG300" s="105">
        <f t="shared" si="290"/>
        <v>500</v>
      </c>
      <c r="CH300" s="107">
        <v>2500</v>
      </c>
      <c r="CI300" s="109"/>
      <c r="CJ300" s="109"/>
      <c r="CK300" s="107">
        <v>2500</v>
      </c>
      <c r="CL300" s="105"/>
      <c r="CM300" s="114"/>
      <c r="CN300" s="105">
        <f t="shared" si="266"/>
        <v>5000</v>
      </c>
      <c r="CO300" s="105">
        <f t="shared" si="267"/>
        <v>1000</v>
      </c>
      <c r="CP300" s="105">
        <f t="shared" si="268"/>
        <v>29722.22</v>
      </c>
      <c r="CQ300" s="105">
        <f t="shared" si="269"/>
        <v>0</v>
      </c>
      <c r="CR300" s="105">
        <f t="shared" si="270"/>
        <v>3500</v>
      </c>
      <c r="CS300" s="105">
        <f t="shared" si="271"/>
        <v>0</v>
      </c>
      <c r="CT300" s="105">
        <f t="shared" si="272"/>
        <v>33222.22</v>
      </c>
      <c r="CU300" s="125">
        <f t="shared" si="275"/>
        <v>2768.5183333333334</v>
      </c>
      <c r="CV300" s="106">
        <f t="shared" si="273"/>
        <v>6644.4439999999995</v>
      </c>
      <c r="CW300" s="105">
        <f t="shared" si="274"/>
        <v>26577.776000000002</v>
      </c>
      <c r="CY300" s="87"/>
    </row>
    <row r="301" spans="1:103" s="88" customFormat="1" ht="26.25" customHeight="1" x14ac:dyDescent="0.25">
      <c r="A301" s="111">
        <v>95</v>
      </c>
      <c r="B301" s="121" t="s">
        <v>139</v>
      </c>
      <c r="C301" s="117" t="s">
        <v>90</v>
      </c>
      <c r="D301" s="106">
        <v>205.94</v>
      </c>
      <c r="E301" s="110"/>
      <c r="F301" s="110"/>
      <c r="G301" s="110"/>
      <c r="H301" s="105"/>
      <c r="I301" s="110">
        <f t="shared" si="278"/>
        <v>205.94</v>
      </c>
      <c r="J301" s="106">
        <f t="shared" si="293"/>
        <v>41.188000000000002</v>
      </c>
      <c r="K301" s="110">
        <v>337</v>
      </c>
      <c r="L301" s="110"/>
      <c r="M301" s="110"/>
      <c r="N301" s="110">
        <v>132</v>
      </c>
      <c r="O301" s="110"/>
      <c r="P301" s="106"/>
      <c r="Q301" s="110">
        <f t="shared" si="279"/>
        <v>469</v>
      </c>
      <c r="R301" s="110">
        <f t="shared" si="294"/>
        <v>93.800000000000011</v>
      </c>
      <c r="S301" s="110">
        <v>337</v>
      </c>
      <c r="T301" s="110"/>
      <c r="U301" s="110"/>
      <c r="V301" s="110"/>
      <c r="W301" s="110"/>
      <c r="X301" s="110"/>
      <c r="Y301" s="110"/>
      <c r="Z301" s="110">
        <f t="shared" si="280"/>
        <v>337</v>
      </c>
      <c r="AA301" s="105">
        <f t="shared" si="295"/>
        <v>67.400000000000006</v>
      </c>
      <c r="AB301" s="110">
        <v>337</v>
      </c>
      <c r="AC301" s="110"/>
      <c r="AD301" s="110"/>
      <c r="AE301" s="110">
        <v>300</v>
      </c>
      <c r="AF301" s="110"/>
      <c r="AG301" s="110"/>
      <c r="AH301" s="105">
        <f t="shared" si="281"/>
        <v>637</v>
      </c>
      <c r="AI301" s="105">
        <f t="shared" si="296"/>
        <v>127.4</v>
      </c>
      <c r="AJ301" s="105">
        <v>337</v>
      </c>
      <c r="AK301" s="111"/>
      <c r="AL301" s="105"/>
      <c r="AM301" s="105"/>
      <c r="AN301" s="105"/>
      <c r="AO301" s="110">
        <f t="shared" si="282"/>
        <v>337</v>
      </c>
      <c r="AP301" s="105">
        <f t="shared" si="297"/>
        <v>67.400000000000006</v>
      </c>
      <c r="AQ301" s="109">
        <v>337</v>
      </c>
      <c r="AR301" s="114"/>
      <c r="AS301" s="114"/>
      <c r="AT301" s="109"/>
      <c r="AU301" s="109"/>
      <c r="AV301" s="105">
        <f t="shared" si="283"/>
        <v>337</v>
      </c>
      <c r="AW301" s="105">
        <f t="shared" si="298"/>
        <v>67.400000000000006</v>
      </c>
      <c r="AX301" s="109">
        <v>337</v>
      </c>
      <c r="AY301" s="115"/>
      <c r="AZ301" s="115"/>
      <c r="BA301" s="115"/>
      <c r="BB301" s="114"/>
      <c r="BC301" s="105">
        <f t="shared" si="284"/>
        <v>337</v>
      </c>
      <c r="BD301" s="109">
        <f t="shared" si="299"/>
        <v>67.400000000000006</v>
      </c>
      <c r="BE301" s="109">
        <v>337</v>
      </c>
      <c r="BF301" s="109"/>
      <c r="BG301" s="109"/>
      <c r="BH301" s="109"/>
      <c r="BI301" s="107">
        <v>300</v>
      </c>
      <c r="BJ301" s="114"/>
      <c r="BK301" s="105">
        <f t="shared" si="285"/>
        <v>637</v>
      </c>
      <c r="BL301" s="105">
        <f t="shared" si="291"/>
        <v>127.4</v>
      </c>
      <c r="BM301" s="109">
        <v>337</v>
      </c>
      <c r="BN301" s="109"/>
      <c r="BO301" s="109"/>
      <c r="BP301" s="109"/>
      <c r="BQ301" s="109"/>
      <c r="BR301" s="105">
        <f t="shared" si="286"/>
        <v>337</v>
      </c>
      <c r="BS301" s="105">
        <f t="shared" si="292"/>
        <v>67.400000000000006</v>
      </c>
      <c r="BT301" s="109">
        <v>337</v>
      </c>
      <c r="BU301" s="109"/>
      <c r="BV301" s="109"/>
      <c r="BW301" s="109"/>
      <c r="BX301" s="116"/>
      <c r="BY301" s="105">
        <f t="shared" si="287"/>
        <v>337</v>
      </c>
      <c r="BZ301" s="105">
        <f t="shared" si="288"/>
        <v>67.400000000000006</v>
      </c>
      <c r="CA301" s="107">
        <v>337</v>
      </c>
      <c r="CB301" s="107"/>
      <c r="CC301" s="109"/>
      <c r="CD301" s="115"/>
      <c r="CE301" s="114"/>
      <c r="CF301" s="105">
        <f t="shared" si="289"/>
        <v>337</v>
      </c>
      <c r="CG301" s="105">
        <f t="shared" si="290"/>
        <v>67.400000000000006</v>
      </c>
      <c r="CH301" s="107">
        <v>337</v>
      </c>
      <c r="CI301" s="109"/>
      <c r="CJ301" s="109"/>
      <c r="CK301" s="107">
        <v>337</v>
      </c>
      <c r="CL301" s="105"/>
      <c r="CM301" s="114"/>
      <c r="CN301" s="105">
        <f t="shared" si="266"/>
        <v>674</v>
      </c>
      <c r="CO301" s="105">
        <f t="shared" si="267"/>
        <v>134.80000000000001</v>
      </c>
      <c r="CP301" s="105">
        <f t="shared" si="268"/>
        <v>3912.94</v>
      </c>
      <c r="CQ301" s="105">
        <f t="shared" si="269"/>
        <v>0</v>
      </c>
      <c r="CR301" s="105">
        <f t="shared" si="270"/>
        <v>1069</v>
      </c>
      <c r="CS301" s="105">
        <f t="shared" si="271"/>
        <v>0</v>
      </c>
      <c r="CT301" s="105">
        <f t="shared" si="272"/>
        <v>4981.9399999999996</v>
      </c>
      <c r="CU301" s="125">
        <f t="shared" si="275"/>
        <v>415.16166666666663</v>
      </c>
      <c r="CV301" s="106">
        <f t="shared" si="273"/>
        <v>996.38799999999981</v>
      </c>
      <c r="CW301" s="105">
        <f t="shared" si="274"/>
        <v>3985.5519999999997</v>
      </c>
      <c r="CY301" s="87"/>
    </row>
    <row r="302" spans="1:103" s="88" customFormat="1" ht="22.5" customHeight="1" x14ac:dyDescent="0.25">
      <c r="A302" s="111">
        <v>96</v>
      </c>
      <c r="B302" s="121" t="s">
        <v>138</v>
      </c>
      <c r="C302" s="117" t="s">
        <v>90</v>
      </c>
      <c r="D302" s="110">
        <v>205.94</v>
      </c>
      <c r="E302" s="110"/>
      <c r="F302" s="110"/>
      <c r="G302" s="110"/>
      <c r="H302" s="105"/>
      <c r="I302" s="110">
        <f t="shared" si="278"/>
        <v>205.94</v>
      </c>
      <c r="J302" s="106">
        <f t="shared" si="293"/>
        <v>41.188000000000002</v>
      </c>
      <c r="K302" s="110">
        <v>337</v>
      </c>
      <c r="L302" s="110"/>
      <c r="M302" s="110"/>
      <c r="N302" s="110">
        <v>132</v>
      </c>
      <c r="O302" s="110"/>
      <c r="P302" s="106"/>
      <c r="Q302" s="110">
        <f t="shared" si="279"/>
        <v>469</v>
      </c>
      <c r="R302" s="110">
        <f t="shared" si="294"/>
        <v>93.800000000000011</v>
      </c>
      <c r="S302" s="110">
        <v>337</v>
      </c>
      <c r="T302" s="110"/>
      <c r="U302" s="110"/>
      <c r="V302" s="110"/>
      <c r="W302" s="110"/>
      <c r="X302" s="110"/>
      <c r="Y302" s="110"/>
      <c r="Z302" s="110">
        <f t="shared" si="280"/>
        <v>337</v>
      </c>
      <c r="AA302" s="105">
        <f t="shared" si="295"/>
        <v>67.400000000000006</v>
      </c>
      <c r="AB302" s="110">
        <v>337</v>
      </c>
      <c r="AC302" s="110"/>
      <c r="AD302" s="110"/>
      <c r="AE302" s="110">
        <v>300</v>
      </c>
      <c r="AF302" s="110"/>
      <c r="AG302" s="110"/>
      <c r="AH302" s="105">
        <f t="shared" si="281"/>
        <v>637</v>
      </c>
      <c r="AI302" s="105">
        <f t="shared" si="296"/>
        <v>127.4</v>
      </c>
      <c r="AJ302" s="105">
        <v>337</v>
      </c>
      <c r="AK302" s="111"/>
      <c r="AL302" s="105"/>
      <c r="AM302" s="105"/>
      <c r="AN302" s="105"/>
      <c r="AO302" s="110">
        <f t="shared" si="282"/>
        <v>337</v>
      </c>
      <c r="AP302" s="105">
        <f t="shared" si="297"/>
        <v>67.400000000000006</v>
      </c>
      <c r="AQ302" s="109">
        <v>337</v>
      </c>
      <c r="AR302" s="114"/>
      <c r="AS302" s="114"/>
      <c r="AT302" s="109"/>
      <c r="AU302" s="109"/>
      <c r="AV302" s="105">
        <f t="shared" si="283"/>
        <v>337</v>
      </c>
      <c r="AW302" s="105">
        <f t="shared" si="298"/>
        <v>67.400000000000006</v>
      </c>
      <c r="AX302" s="109">
        <v>337</v>
      </c>
      <c r="AY302" s="115"/>
      <c r="AZ302" s="115"/>
      <c r="BA302" s="115"/>
      <c r="BB302" s="114"/>
      <c r="BC302" s="105">
        <f t="shared" si="284"/>
        <v>337</v>
      </c>
      <c r="BD302" s="109">
        <f t="shared" si="299"/>
        <v>67.400000000000006</v>
      </c>
      <c r="BE302" s="109">
        <v>337</v>
      </c>
      <c r="BF302" s="109"/>
      <c r="BG302" s="109"/>
      <c r="BH302" s="109"/>
      <c r="BI302" s="109">
        <v>300</v>
      </c>
      <c r="BJ302" s="114"/>
      <c r="BK302" s="105">
        <f t="shared" si="285"/>
        <v>637</v>
      </c>
      <c r="BL302" s="105">
        <f t="shared" si="291"/>
        <v>127.4</v>
      </c>
      <c r="BM302" s="109">
        <v>337</v>
      </c>
      <c r="BN302" s="109"/>
      <c r="BO302" s="109"/>
      <c r="BP302" s="109"/>
      <c r="BQ302" s="109"/>
      <c r="BR302" s="105">
        <f t="shared" si="286"/>
        <v>337</v>
      </c>
      <c r="BS302" s="105">
        <f t="shared" si="292"/>
        <v>67.400000000000006</v>
      </c>
      <c r="BT302" s="109">
        <v>337</v>
      </c>
      <c r="BU302" s="109"/>
      <c r="BV302" s="109"/>
      <c r="BW302" s="109"/>
      <c r="BX302" s="116"/>
      <c r="BY302" s="105">
        <f t="shared" si="287"/>
        <v>337</v>
      </c>
      <c r="BZ302" s="105">
        <f t="shared" si="288"/>
        <v>67.400000000000006</v>
      </c>
      <c r="CA302" s="107">
        <v>337</v>
      </c>
      <c r="CB302" s="107"/>
      <c r="CC302" s="109"/>
      <c r="CD302" s="115"/>
      <c r="CE302" s="114"/>
      <c r="CF302" s="105">
        <f t="shared" si="289"/>
        <v>337</v>
      </c>
      <c r="CG302" s="105">
        <f t="shared" si="290"/>
        <v>67.400000000000006</v>
      </c>
      <c r="CH302" s="107">
        <v>337</v>
      </c>
      <c r="CI302" s="109"/>
      <c r="CJ302" s="109"/>
      <c r="CK302" s="107">
        <v>337</v>
      </c>
      <c r="CL302" s="105"/>
      <c r="CM302" s="114"/>
      <c r="CN302" s="105">
        <f t="shared" si="266"/>
        <v>674</v>
      </c>
      <c r="CO302" s="105">
        <f t="shared" si="267"/>
        <v>134.80000000000001</v>
      </c>
      <c r="CP302" s="105">
        <f t="shared" si="268"/>
        <v>3912.94</v>
      </c>
      <c r="CQ302" s="105">
        <f t="shared" si="269"/>
        <v>0</v>
      </c>
      <c r="CR302" s="105">
        <f t="shared" si="270"/>
        <v>1069</v>
      </c>
      <c r="CS302" s="105">
        <f t="shared" si="271"/>
        <v>0</v>
      </c>
      <c r="CT302" s="105">
        <f t="shared" si="272"/>
        <v>4981.9399999999996</v>
      </c>
      <c r="CU302" s="125">
        <f t="shared" si="275"/>
        <v>415.16166666666663</v>
      </c>
      <c r="CV302" s="106">
        <f t="shared" si="273"/>
        <v>996.38799999999981</v>
      </c>
      <c r="CW302" s="105">
        <f t="shared" si="274"/>
        <v>3985.5519999999997</v>
      </c>
      <c r="CY302" s="87"/>
    </row>
    <row r="303" spans="1:103" s="88" customFormat="1" ht="19.5" customHeight="1" x14ac:dyDescent="0.25">
      <c r="A303" s="111">
        <v>97</v>
      </c>
      <c r="B303" s="121" t="s">
        <v>137</v>
      </c>
      <c r="C303" s="117" t="s">
        <v>90</v>
      </c>
      <c r="D303" s="110">
        <v>205.94</v>
      </c>
      <c r="E303" s="110"/>
      <c r="F303" s="110"/>
      <c r="G303" s="110"/>
      <c r="H303" s="105"/>
      <c r="I303" s="110">
        <f t="shared" si="278"/>
        <v>205.94</v>
      </c>
      <c r="J303" s="106">
        <f t="shared" si="293"/>
        <v>41.188000000000002</v>
      </c>
      <c r="K303" s="110">
        <v>337</v>
      </c>
      <c r="L303" s="110"/>
      <c r="M303" s="110"/>
      <c r="N303" s="110">
        <v>132</v>
      </c>
      <c r="O303" s="110"/>
      <c r="P303" s="106"/>
      <c r="Q303" s="110">
        <f t="shared" si="279"/>
        <v>469</v>
      </c>
      <c r="R303" s="110">
        <f t="shared" si="294"/>
        <v>93.800000000000011</v>
      </c>
      <c r="S303" s="110">
        <v>337</v>
      </c>
      <c r="T303" s="110"/>
      <c r="U303" s="110"/>
      <c r="V303" s="110"/>
      <c r="W303" s="110"/>
      <c r="X303" s="110"/>
      <c r="Y303" s="110"/>
      <c r="Z303" s="110">
        <f t="shared" si="280"/>
        <v>337</v>
      </c>
      <c r="AA303" s="105">
        <f t="shared" si="295"/>
        <v>67.400000000000006</v>
      </c>
      <c r="AB303" s="110">
        <v>337</v>
      </c>
      <c r="AC303" s="110"/>
      <c r="AD303" s="110"/>
      <c r="AE303" s="110">
        <v>300</v>
      </c>
      <c r="AF303" s="110"/>
      <c r="AG303" s="110"/>
      <c r="AH303" s="105">
        <f t="shared" si="281"/>
        <v>637</v>
      </c>
      <c r="AI303" s="105">
        <f t="shared" si="296"/>
        <v>127.4</v>
      </c>
      <c r="AJ303" s="105">
        <v>337</v>
      </c>
      <c r="AK303" s="111"/>
      <c r="AL303" s="105"/>
      <c r="AM303" s="105"/>
      <c r="AN303" s="105"/>
      <c r="AO303" s="110">
        <f t="shared" si="282"/>
        <v>337</v>
      </c>
      <c r="AP303" s="105">
        <f t="shared" si="297"/>
        <v>67.400000000000006</v>
      </c>
      <c r="AQ303" s="109">
        <v>337</v>
      </c>
      <c r="AR303" s="114"/>
      <c r="AS303" s="114"/>
      <c r="AT303" s="109"/>
      <c r="AU303" s="109"/>
      <c r="AV303" s="105">
        <f t="shared" si="283"/>
        <v>337</v>
      </c>
      <c r="AW303" s="105">
        <f t="shared" si="298"/>
        <v>67.400000000000006</v>
      </c>
      <c r="AX303" s="109">
        <v>337</v>
      </c>
      <c r="AY303" s="115"/>
      <c r="AZ303" s="115"/>
      <c r="BA303" s="115"/>
      <c r="BB303" s="114"/>
      <c r="BC303" s="105">
        <f t="shared" si="284"/>
        <v>337</v>
      </c>
      <c r="BD303" s="109">
        <f t="shared" si="299"/>
        <v>67.400000000000006</v>
      </c>
      <c r="BE303" s="109">
        <v>337</v>
      </c>
      <c r="BF303" s="109"/>
      <c r="BG303" s="109"/>
      <c r="BH303" s="109"/>
      <c r="BI303" s="109">
        <v>300</v>
      </c>
      <c r="BJ303" s="114"/>
      <c r="BK303" s="105">
        <f t="shared" si="285"/>
        <v>637</v>
      </c>
      <c r="BL303" s="105">
        <f t="shared" si="291"/>
        <v>127.4</v>
      </c>
      <c r="BM303" s="109">
        <v>337</v>
      </c>
      <c r="BN303" s="109"/>
      <c r="BO303" s="109"/>
      <c r="BP303" s="109"/>
      <c r="BQ303" s="109"/>
      <c r="BR303" s="105">
        <f t="shared" si="286"/>
        <v>337</v>
      </c>
      <c r="BS303" s="105">
        <f t="shared" si="292"/>
        <v>67.400000000000006</v>
      </c>
      <c r="BT303" s="109">
        <v>337</v>
      </c>
      <c r="BU303" s="109"/>
      <c r="BV303" s="109"/>
      <c r="BW303" s="109"/>
      <c r="BX303" s="116"/>
      <c r="BY303" s="105">
        <f t="shared" si="287"/>
        <v>337</v>
      </c>
      <c r="BZ303" s="105">
        <f t="shared" si="288"/>
        <v>67.400000000000006</v>
      </c>
      <c r="CA303" s="107">
        <v>337</v>
      </c>
      <c r="CB303" s="107"/>
      <c r="CC303" s="109"/>
      <c r="CD303" s="115"/>
      <c r="CE303" s="114"/>
      <c r="CF303" s="105">
        <f t="shared" si="289"/>
        <v>337</v>
      </c>
      <c r="CG303" s="105">
        <f t="shared" si="290"/>
        <v>67.400000000000006</v>
      </c>
      <c r="CH303" s="107">
        <v>337</v>
      </c>
      <c r="CI303" s="109"/>
      <c r="CJ303" s="109"/>
      <c r="CK303" s="107">
        <v>337</v>
      </c>
      <c r="CL303" s="105"/>
      <c r="CM303" s="114"/>
      <c r="CN303" s="105">
        <f t="shared" si="266"/>
        <v>674</v>
      </c>
      <c r="CO303" s="105">
        <f t="shared" si="267"/>
        <v>134.80000000000001</v>
      </c>
      <c r="CP303" s="105">
        <f t="shared" si="268"/>
        <v>3912.94</v>
      </c>
      <c r="CQ303" s="105">
        <f t="shared" si="269"/>
        <v>0</v>
      </c>
      <c r="CR303" s="105">
        <f t="shared" si="270"/>
        <v>1069</v>
      </c>
      <c r="CS303" s="105">
        <f t="shared" si="271"/>
        <v>0</v>
      </c>
      <c r="CT303" s="105">
        <f t="shared" si="272"/>
        <v>4981.9399999999996</v>
      </c>
      <c r="CU303" s="125">
        <f t="shared" si="275"/>
        <v>415.16166666666663</v>
      </c>
      <c r="CV303" s="106">
        <f t="shared" si="273"/>
        <v>996.38799999999981</v>
      </c>
      <c r="CW303" s="105">
        <f t="shared" si="274"/>
        <v>3985.5519999999997</v>
      </c>
      <c r="CY303" s="87"/>
    </row>
    <row r="304" spans="1:103" s="88" customFormat="1" ht="26.25" customHeight="1" x14ac:dyDescent="0.25">
      <c r="A304" s="111">
        <v>98</v>
      </c>
      <c r="B304" s="121" t="s">
        <v>136</v>
      </c>
      <c r="C304" s="117" t="s">
        <v>90</v>
      </c>
      <c r="D304" s="110">
        <v>205.94</v>
      </c>
      <c r="E304" s="110"/>
      <c r="F304" s="110"/>
      <c r="G304" s="110"/>
      <c r="H304" s="105"/>
      <c r="I304" s="110">
        <f t="shared" si="278"/>
        <v>205.94</v>
      </c>
      <c r="J304" s="106">
        <f t="shared" si="293"/>
        <v>41.188000000000002</v>
      </c>
      <c r="K304" s="110">
        <v>337</v>
      </c>
      <c r="L304" s="110"/>
      <c r="M304" s="110"/>
      <c r="N304" s="110">
        <v>132</v>
      </c>
      <c r="O304" s="110"/>
      <c r="P304" s="106"/>
      <c r="Q304" s="110">
        <f t="shared" si="279"/>
        <v>469</v>
      </c>
      <c r="R304" s="110">
        <f t="shared" si="294"/>
        <v>93.800000000000011</v>
      </c>
      <c r="S304" s="110">
        <v>337</v>
      </c>
      <c r="T304" s="110"/>
      <c r="U304" s="110"/>
      <c r="V304" s="110"/>
      <c r="W304" s="110"/>
      <c r="X304" s="110"/>
      <c r="Y304" s="110"/>
      <c r="Z304" s="110">
        <f t="shared" si="280"/>
        <v>337</v>
      </c>
      <c r="AA304" s="105">
        <f t="shared" si="295"/>
        <v>67.400000000000006</v>
      </c>
      <c r="AB304" s="110">
        <v>337</v>
      </c>
      <c r="AC304" s="110"/>
      <c r="AD304" s="110"/>
      <c r="AE304" s="110">
        <v>300</v>
      </c>
      <c r="AF304" s="110"/>
      <c r="AG304" s="110"/>
      <c r="AH304" s="105">
        <f t="shared" si="281"/>
        <v>637</v>
      </c>
      <c r="AI304" s="105">
        <f t="shared" si="296"/>
        <v>127.4</v>
      </c>
      <c r="AJ304" s="105">
        <v>337</v>
      </c>
      <c r="AK304" s="111"/>
      <c r="AL304" s="105"/>
      <c r="AM304" s="105"/>
      <c r="AN304" s="105"/>
      <c r="AO304" s="110">
        <f t="shared" si="282"/>
        <v>337</v>
      </c>
      <c r="AP304" s="105">
        <f t="shared" si="297"/>
        <v>67.400000000000006</v>
      </c>
      <c r="AQ304" s="109">
        <v>337</v>
      </c>
      <c r="AR304" s="114"/>
      <c r="AS304" s="114"/>
      <c r="AT304" s="109"/>
      <c r="AU304" s="109"/>
      <c r="AV304" s="105">
        <f t="shared" si="283"/>
        <v>337</v>
      </c>
      <c r="AW304" s="105">
        <f t="shared" si="298"/>
        <v>67.400000000000006</v>
      </c>
      <c r="AX304" s="109">
        <v>337</v>
      </c>
      <c r="AY304" s="115"/>
      <c r="AZ304" s="115"/>
      <c r="BA304" s="115"/>
      <c r="BB304" s="114"/>
      <c r="BC304" s="105">
        <f t="shared" si="284"/>
        <v>337</v>
      </c>
      <c r="BD304" s="109">
        <f t="shared" si="299"/>
        <v>67.400000000000006</v>
      </c>
      <c r="BE304" s="109">
        <v>337</v>
      </c>
      <c r="BF304" s="109"/>
      <c r="BG304" s="109"/>
      <c r="BH304" s="109"/>
      <c r="BI304" s="109">
        <v>300</v>
      </c>
      <c r="BJ304" s="114"/>
      <c r="BK304" s="105">
        <f t="shared" si="285"/>
        <v>637</v>
      </c>
      <c r="BL304" s="105">
        <f t="shared" si="291"/>
        <v>127.4</v>
      </c>
      <c r="BM304" s="109">
        <v>337</v>
      </c>
      <c r="BN304" s="109"/>
      <c r="BO304" s="109"/>
      <c r="BP304" s="109"/>
      <c r="BQ304" s="109"/>
      <c r="BR304" s="105">
        <f t="shared" si="286"/>
        <v>337</v>
      </c>
      <c r="BS304" s="105">
        <f t="shared" si="292"/>
        <v>67.400000000000006</v>
      </c>
      <c r="BT304" s="109">
        <v>337</v>
      </c>
      <c r="BU304" s="109"/>
      <c r="BV304" s="109"/>
      <c r="BW304" s="109"/>
      <c r="BX304" s="116"/>
      <c r="BY304" s="105">
        <f t="shared" si="287"/>
        <v>337</v>
      </c>
      <c r="BZ304" s="105">
        <f t="shared" si="288"/>
        <v>67.400000000000006</v>
      </c>
      <c r="CA304" s="107">
        <v>337</v>
      </c>
      <c r="CB304" s="107"/>
      <c r="CC304" s="109"/>
      <c r="CD304" s="115"/>
      <c r="CE304" s="114"/>
      <c r="CF304" s="105">
        <f t="shared" si="289"/>
        <v>337</v>
      </c>
      <c r="CG304" s="105">
        <f t="shared" si="290"/>
        <v>67.400000000000006</v>
      </c>
      <c r="CH304" s="107">
        <v>337</v>
      </c>
      <c r="CI304" s="109"/>
      <c r="CJ304" s="109"/>
      <c r="CK304" s="107">
        <v>337</v>
      </c>
      <c r="CL304" s="105"/>
      <c r="CM304" s="114"/>
      <c r="CN304" s="105">
        <f t="shared" si="266"/>
        <v>674</v>
      </c>
      <c r="CO304" s="105">
        <f t="shared" si="267"/>
        <v>134.80000000000001</v>
      </c>
      <c r="CP304" s="105">
        <f t="shared" si="268"/>
        <v>3912.94</v>
      </c>
      <c r="CQ304" s="105">
        <f t="shared" si="269"/>
        <v>0</v>
      </c>
      <c r="CR304" s="105">
        <f t="shared" si="270"/>
        <v>1069</v>
      </c>
      <c r="CS304" s="105">
        <f t="shared" si="271"/>
        <v>0</v>
      </c>
      <c r="CT304" s="105">
        <f t="shared" si="272"/>
        <v>4981.9399999999996</v>
      </c>
      <c r="CU304" s="125">
        <f t="shared" si="275"/>
        <v>415.16166666666663</v>
      </c>
      <c r="CV304" s="106">
        <f t="shared" si="273"/>
        <v>996.38799999999981</v>
      </c>
      <c r="CW304" s="105">
        <f t="shared" si="274"/>
        <v>3985.5519999999997</v>
      </c>
      <c r="CY304" s="87"/>
    </row>
    <row r="305" spans="1:103" s="88" customFormat="1" ht="23.25" customHeight="1" x14ac:dyDescent="0.25">
      <c r="A305" s="111">
        <v>99</v>
      </c>
      <c r="B305" s="121" t="s">
        <v>135</v>
      </c>
      <c r="C305" s="117" t="s">
        <v>90</v>
      </c>
      <c r="D305" s="110">
        <v>205.94</v>
      </c>
      <c r="E305" s="110"/>
      <c r="F305" s="110"/>
      <c r="G305" s="110"/>
      <c r="H305" s="105"/>
      <c r="I305" s="110">
        <f t="shared" si="278"/>
        <v>205.94</v>
      </c>
      <c r="J305" s="106">
        <f t="shared" si="293"/>
        <v>41.188000000000002</v>
      </c>
      <c r="K305" s="110">
        <v>337</v>
      </c>
      <c r="L305" s="110"/>
      <c r="M305" s="110"/>
      <c r="N305" s="110">
        <v>132</v>
      </c>
      <c r="O305" s="110"/>
      <c r="P305" s="106"/>
      <c r="Q305" s="110">
        <f t="shared" si="279"/>
        <v>469</v>
      </c>
      <c r="R305" s="110">
        <f t="shared" si="294"/>
        <v>93.800000000000011</v>
      </c>
      <c r="S305" s="110">
        <v>337</v>
      </c>
      <c r="T305" s="110"/>
      <c r="U305" s="110"/>
      <c r="V305" s="110"/>
      <c r="W305" s="110"/>
      <c r="X305" s="110"/>
      <c r="Y305" s="110"/>
      <c r="Z305" s="110">
        <f t="shared" si="280"/>
        <v>337</v>
      </c>
      <c r="AA305" s="105">
        <f t="shared" si="295"/>
        <v>67.400000000000006</v>
      </c>
      <c r="AB305" s="110">
        <v>337</v>
      </c>
      <c r="AC305" s="110"/>
      <c r="AD305" s="110"/>
      <c r="AE305" s="110">
        <v>300</v>
      </c>
      <c r="AF305" s="110"/>
      <c r="AG305" s="110"/>
      <c r="AH305" s="105">
        <f t="shared" si="281"/>
        <v>637</v>
      </c>
      <c r="AI305" s="105">
        <f t="shared" si="296"/>
        <v>127.4</v>
      </c>
      <c r="AJ305" s="105">
        <v>337</v>
      </c>
      <c r="AK305" s="111"/>
      <c r="AL305" s="105"/>
      <c r="AM305" s="105"/>
      <c r="AN305" s="105"/>
      <c r="AO305" s="110">
        <f t="shared" si="282"/>
        <v>337</v>
      </c>
      <c r="AP305" s="105">
        <f t="shared" si="297"/>
        <v>67.400000000000006</v>
      </c>
      <c r="AQ305" s="109">
        <v>337</v>
      </c>
      <c r="AR305" s="114"/>
      <c r="AS305" s="114"/>
      <c r="AT305" s="109"/>
      <c r="AU305" s="109"/>
      <c r="AV305" s="105">
        <f t="shared" si="283"/>
        <v>337</v>
      </c>
      <c r="AW305" s="105">
        <f t="shared" si="298"/>
        <v>67.400000000000006</v>
      </c>
      <c r="AX305" s="109">
        <v>337</v>
      </c>
      <c r="AY305" s="115"/>
      <c r="AZ305" s="115"/>
      <c r="BA305" s="115"/>
      <c r="BB305" s="114"/>
      <c r="BC305" s="105">
        <f t="shared" si="284"/>
        <v>337</v>
      </c>
      <c r="BD305" s="109">
        <f t="shared" si="299"/>
        <v>67.400000000000006</v>
      </c>
      <c r="BE305" s="109">
        <v>337</v>
      </c>
      <c r="BF305" s="109"/>
      <c r="BG305" s="109"/>
      <c r="BH305" s="109"/>
      <c r="BI305" s="109">
        <v>300</v>
      </c>
      <c r="BJ305" s="114"/>
      <c r="BK305" s="105">
        <f t="shared" si="285"/>
        <v>637</v>
      </c>
      <c r="BL305" s="105">
        <f t="shared" si="291"/>
        <v>127.4</v>
      </c>
      <c r="BM305" s="109">
        <v>337</v>
      </c>
      <c r="BN305" s="109"/>
      <c r="BO305" s="109"/>
      <c r="BP305" s="109"/>
      <c r="BQ305" s="109"/>
      <c r="BR305" s="105">
        <f t="shared" si="286"/>
        <v>337</v>
      </c>
      <c r="BS305" s="105">
        <f t="shared" si="292"/>
        <v>67.400000000000006</v>
      </c>
      <c r="BT305" s="109">
        <v>337</v>
      </c>
      <c r="BU305" s="109"/>
      <c r="BV305" s="109"/>
      <c r="BW305" s="109"/>
      <c r="BX305" s="116"/>
      <c r="BY305" s="105">
        <f t="shared" si="287"/>
        <v>337</v>
      </c>
      <c r="BZ305" s="105">
        <f t="shared" si="288"/>
        <v>67.400000000000006</v>
      </c>
      <c r="CA305" s="107">
        <v>337</v>
      </c>
      <c r="CB305" s="107"/>
      <c r="CC305" s="109"/>
      <c r="CD305" s="115"/>
      <c r="CE305" s="114"/>
      <c r="CF305" s="105">
        <f t="shared" si="289"/>
        <v>337</v>
      </c>
      <c r="CG305" s="105">
        <f t="shared" si="290"/>
        <v>67.400000000000006</v>
      </c>
      <c r="CH305" s="107">
        <v>337</v>
      </c>
      <c r="CI305" s="109"/>
      <c r="CJ305" s="109"/>
      <c r="CK305" s="107">
        <v>337</v>
      </c>
      <c r="CL305" s="105"/>
      <c r="CM305" s="114"/>
      <c r="CN305" s="105">
        <f t="shared" si="266"/>
        <v>674</v>
      </c>
      <c r="CO305" s="105">
        <f t="shared" si="267"/>
        <v>134.80000000000001</v>
      </c>
      <c r="CP305" s="105">
        <f t="shared" si="268"/>
        <v>3912.94</v>
      </c>
      <c r="CQ305" s="105">
        <f t="shared" si="269"/>
        <v>0</v>
      </c>
      <c r="CR305" s="105">
        <f t="shared" si="270"/>
        <v>1069</v>
      </c>
      <c r="CS305" s="105">
        <f t="shared" si="271"/>
        <v>0</v>
      </c>
      <c r="CT305" s="105">
        <f t="shared" si="272"/>
        <v>4981.9399999999996</v>
      </c>
      <c r="CU305" s="125">
        <f t="shared" si="275"/>
        <v>415.16166666666663</v>
      </c>
      <c r="CV305" s="106">
        <f t="shared" si="273"/>
        <v>996.38799999999981</v>
      </c>
      <c r="CW305" s="105">
        <f t="shared" si="274"/>
        <v>3985.5519999999997</v>
      </c>
      <c r="CY305" s="87"/>
    </row>
    <row r="306" spans="1:103" s="88" customFormat="1" ht="24" customHeight="1" x14ac:dyDescent="0.25">
      <c r="A306" s="111">
        <v>100</v>
      </c>
      <c r="B306" s="121" t="s">
        <v>134</v>
      </c>
      <c r="C306" s="117" t="s">
        <v>90</v>
      </c>
      <c r="D306" s="110">
        <v>205.94</v>
      </c>
      <c r="E306" s="110"/>
      <c r="F306" s="110"/>
      <c r="G306" s="110"/>
      <c r="H306" s="105"/>
      <c r="I306" s="110">
        <f t="shared" si="278"/>
        <v>205.94</v>
      </c>
      <c r="J306" s="106">
        <f t="shared" si="293"/>
        <v>41.188000000000002</v>
      </c>
      <c r="K306" s="110">
        <v>337</v>
      </c>
      <c r="L306" s="110"/>
      <c r="M306" s="110"/>
      <c r="N306" s="110">
        <v>132</v>
      </c>
      <c r="O306" s="110"/>
      <c r="P306" s="106"/>
      <c r="Q306" s="110">
        <f t="shared" si="279"/>
        <v>469</v>
      </c>
      <c r="R306" s="110">
        <f t="shared" si="294"/>
        <v>93.800000000000011</v>
      </c>
      <c r="S306" s="110">
        <v>337</v>
      </c>
      <c r="T306" s="110"/>
      <c r="U306" s="110"/>
      <c r="V306" s="110"/>
      <c r="W306" s="110"/>
      <c r="X306" s="110"/>
      <c r="Y306" s="110"/>
      <c r="Z306" s="110">
        <f t="shared" si="280"/>
        <v>337</v>
      </c>
      <c r="AA306" s="105">
        <f t="shared" si="295"/>
        <v>67.400000000000006</v>
      </c>
      <c r="AB306" s="110">
        <v>337</v>
      </c>
      <c r="AC306" s="110"/>
      <c r="AD306" s="110"/>
      <c r="AE306" s="110">
        <v>300</v>
      </c>
      <c r="AF306" s="110"/>
      <c r="AG306" s="110"/>
      <c r="AH306" s="105">
        <f t="shared" si="281"/>
        <v>637</v>
      </c>
      <c r="AI306" s="105">
        <f t="shared" si="296"/>
        <v>127.4</v>
      </c>
      <c r="AJ306" s="105">
        <v>337</v>
      </c>
      <c r="AK306" s="111"/>
      <c r="AL306" s="105"/>
      <c r="AM306" s="105"/>
      <c r="AN306" s="105"/>
      <c r="AO306" s="110">
        <f t="shared" si="282"/>
        <v>337</v>
      </c>
      <c r="AP306" s="105">
        <f t="shared" si="297"/>
        <v>67.400000000000006</v>
      </c>
      <c r="AQ306" s="109">
        <v>337</v>
      </c>
      <c r="AR306" s="114"/>
      <c r="AS306" s="114"/>
      <c r="AT306" s="109"/>
      <c r="AU306" s="109"/>
      <c r="AV306" s="105">
        <f t="shared" si="283"/>
        <v>337</v>
      </c>
      <c r="AW306" s="105">
        <f t="shared" si="298"/>
        <v>67.400000000000006</v>
      </c>
      <c r="AX306" s="109">
        <v>337</v>
      </c>
      <c r="AY306" s="115"/>
      <c r="AZ306" s="115"/>
      <c r="BA306" s="115"/>
      <c r="BB306" s="114"/>
      <c r="BC306" s="105">
        <f t="shared" si="284"/>
        <v>337</v>
      </c>
      <c r="BD306" s="109">
        <f t="shared" si="299"/>
        <v>67.400000000000006</v>
      </c>
      <c r="BE306" s="109">
        <v>337</v>
      </c>
      <c r="BF306" s="109"/>
      <c r="BG306" s="109"/>
      <c r="BH306" s="109"/>
      <c r="BI306" s="109">
        <v>300</v>
      </c>
      <c r="BJ306" s="114"/>
      <c r="BK306" s="105">
        <f t="shared" si="285"/>
        <v>637</v>
      </c>
      <c r="BL306" s="105">
        <f t="shared" si="291"/>
        <v>127.4</v>
      </c>
      <c r="BM306" s="109">
        <v>337</v>
      </c>
      <c r="BN306" s="109"/>
      <c r="BO306" s="109"/>
      <c r="BP306" s="109"/>
      <c r="BQ306" s="109"/>
      <c r="BR306" s="105">
        <f t="shared" si="286"/>
        <v>337</v>
      </c>
      <c r="BS306" s="105">
        <f t="shared" si="292"/>
        <v>67.400000000000006</v>
      </c>
      <c r="BT306" s="109">
        <v>337</v>
      </c>
      <c r="BU306" s="109"/>
      <c r="BV306" s="109"/>
      <c r="BW306" s="109"/>
      <c r="BX306" s="116"/>
      <c r="BY306" s="105">
        <f t="shared" si="287"/>
        <v>337</v>
      </c>
      <c r="BZ306" s="105">
        <f t="shared" si="288"/>
        <v>67.400000000000006</v>
      </c>
      <c r="CA306" s="107">
        <v>337</v>
      </c>
      <c r="CB306" s="107"/>
      <c r="CC306" s="109"/>
      <c r="CD306" s="115"/>
      <c r="CE306" s="114"/>
      <c r="CF306" s="105">
        <f t="shared" si="289"/>
        <v>337</v>
      </c>
      <c r="CG306" s="105">
        <f t="shared" si="290"/>
        <v>67.400000000000006</v>
      </c>
      <c r="CH306" s="107">
        <v>337</v>
      </c>
      <c r="CI306" s="109"/>
      <c r="CJ306" s="109"/>
      <c r="CK306" s="107">
        <v>337</v>
      </c>
      <c r="CL306" s="105"/>
      <c r="CM306" s="114"/>
      <c r="CN306" s="105">
        <f t="shared" ref="CN306:CN321" si="300">CM306+CL306+CK306+CJ306+CI306+CH306</f>
        <v>674</v>
      </c>
      <c r="CO306" s="105">
        <f t="shared" ref="CO306:CO321" si="301">CN306*20%</f>
        <v>134.80000000000001</v>
      </c>
      <c r="CP306" s="105">
        <f t="shared" ref="CP306:CP321" si="302">CH306+CA306+BT306+BM306+BE306+AX306+AQ306+AJ306+AB306+S306+K306+D306</f>
        <v>3912.94</v>
      </c>
      <c r="CQ306" s="105">
        <f t="shared" ref="CQ306:CQ321" si="303">CJ306+CI306+CC306+CB306+BV306+BU306+BO306+BN306+BG306+BF306+AZ306+AY306+AS306+AR306+AL306+AK306+AD306+AC306+U306+T306+M306+L306+F306+E306</f>
        <v>0</v>
      </c>
      <c r="CR306" s="105">
        <f t="shared" ref="CR306:CR321" si="304">CL306+CK306+CD306+BW306+BP306+BI306+BH306+BA306+AT306+AM306+AF306+AE306+X306+W306+V306+O306+N306+G306</f>
        <v>1069</v>
      </c>
      <c r="CS306" s="105">
        <f t="shared" ref="CS306:CS321" si="305">CM306+CE306+BX306+BQ306+BJ306+BB306+AU306+AN306+AG306+Y306+P306+H306</f>
        <v>0</v>
      </c>
      <c r="CT306" s="105">
        <f t="shared" ref="CT306:CT321" si="306">CN306+CF306+BY306+BR306+BK306+BC306+AV306+AO306+AH306+Z306+Q306+I306</f>
        <v>4981.9399999999996</v>
      </c>
      <c r="CU306" s="125">
        <f t="shared" si="275"/>
        <v>415.16166666666663</v>
      </c>
      <c r="CV306" s="106">
        <f t="shared" ref="CV306:CV321" si="307">CO306+CG306+BZ306+BS306+BL306+BD306+AW306+AP306+AI306+AA306+R306+J306</f>
        <v>996.38799999999981</v>
      </c>
      <c r="CW306" s="105">
        <f t="shared" ref="CW306:CW321" si="308">CT306-CV306</f>
        <v>3985.5519999999997</v>
      </c>
      <c r="CY306" s="87"/>
    </row>
    <row r="307" spans="1:103" s="88" customFormat="1" ht="24.75" customHeight="1" x14ac:dyDescent="0.25">
      <c r="A307" s="111">
        <v>101</v>
      </c>
      <c r="B307" s="434" t="s">
        <v>133</v>
      </c>
      <c r="C307" s="117" t="s">
        <v>90</v>
      </c>
      <c r="D307" s="110">
        <v>205.94</v>
      </c>
      <c r="E307" s="110"/>
      <c r="F307" s="110"/>
      <c r="G307" s="110"/>
      <c r="H307" s="105"/>
      <c r="I307" s="110">
        <f t="shared" si="278"/>
        <v>205.94</v>
      </c>
      <c r="J307" s="106">
        <f t="shared" si="293"/>
        <v>41.188000000000002</v>
      </c>
      <c r="K307" s="110">
        <v>337</v>
      </c>
      <c r="L307" s="110"/>
      <c r="M307" s="110"/>
      <c r="N307" s="110">
        <v>132</v>
      </c>
      <c r="O307" s="110"/>
      <c r="P307" s="106"/>
      <c r="Q307" s="110">
        <f t="shared" si="279"/>
        <v>469</v>
      </c>
      <c r="R307" s="110">
        <f t="shared" si="294"/>
        <v>93.800000000000011</v>
      </c>
      <c r="S307" s="110">
        <v>337</v>
      </c>
      <c r="T307" s="110"/>
      <c r="U307" s="110"/>
      <c r="V307" s="110"/>
      <c r="W307" s="110"/>
      <c r="X307" s="110"/>
      <c r="Y307" s="110"/>
      <c r="Z307" s="110">
        <f t="shared" si="280"/>
        <v>337</v>
      </c>
      <c r="AA307" s="105">
        <f t="shared" si="295"/>
        <v>67.400000000000006</v>
      </c>
      <c r="AB307" s="110">
        <v>465</v>
      </c>
      <c r="AC307" s="110"/>
      <c r="AD307" s="110"/>
      <c r="AE307" s="110">
        <v>300</v>
      </c>
      <c r="AF307" s="110"/>
      <c r="AG307" s="110"/>
      <c r="AH307" s="105">
        <f t="shared" si="281"/>
        <v>765</v>
      </c>
      <c r="AI307" s="105">
        <f t="shared" si="296"/>
        <v>153</v>
      </c>
      <c r="AJ307" s="105">
        <v>465</v>
      </c>
      <c r="AK307" s="111"/>
      <c r="AL307" s="105"/>
      <c r="AM307" s="105"/>
      <c r="AN307" s="105"/>
      <c r="AO307" s="110">
        <f t="shared" si="282"/>
        <v>465</v>
      </c>
      <c r="AP307" s="105">
        <f t="shared" si="297"/>
        <v>93</v>
      </c>
      <c r="AQ307" s="109">
        <v>465</v>
      </c>
      <c r="AR307" s="114"/>
      <c r="AS307" s="114"/>
      <c r="AT307" s="109"/>
      <c r="AU307" s="109"/>
      <c r="AV307" s="105">
        <f t="shared" si="283"/>
        <v>465</v>
      </c>
      <c r="AW307" s="105">
        <f t="shared" si="298"/>
        <v>93</v>
      </c>
      <c r="AX307" s="109">
        <v>465</v>
      </c>
      <c r="AY307" s="115"/>
      <c r="AZ307" s="115"/>
      <c r="BA307" s="115"/>
      <c r="BB307" s="114"/>
      <c r="BC307" s="105">
        <f t="shared" si="284"/>
        <v>465</v>
      </c>
      <c r="BD307" s="109">
        <f t="shared" si="299"/>
        <v>93</v>
      </c>
      <c r="BE307" s="109">
        <v>465</v>
      </c>
      <c r="BF307" s="109"/>
      <c r="BG307" s="109"/>
      <c r="BH307" s="109"/>
      <c r="BI307" s="109">
        <v>300</v>
      </c>
      <c r="BJ307" s="114"/>
      <c r="BK307" s="105">
        <f t="shared" si="285"/>
        <v>765</v>
      </c>
      <c r="BL307" s="105">
        <f t="shared" si="291"/>
        <v>153</v>
      </c>
      <c r="BM307" s="109">
        <v>465</v>
      </c>
      <c r="BN307" s="109"/>
      <c r="BO307" s="109"/>
      <c r="BP307" s="109"/>
      <c r="BQ307" s="109"/>
      <c r="BR307" s="105">
        <f t="shared" si="286"/>
        <v>465</v>
      </c>
      <c r="BS307" s="105">
        <f t="shared" si="292"/>
        <v>93</v>
      </c>
      <c r="BT307" s="109">
        <v>465</v>
      </c>
      <c r="BU307" s="109"/>
      <c r="BV307" s="109"/>
      <c r="BW307" s="109"/>
      <c r="BX307" s="116"/>
      <c r="BY307" s="105">
        <f t="shared" si="287"/>
        <v>465</v>
      </c>
      <c r="BZ307" s="105">
        <f t="shared" si="288"/>
        <v>93</v>
      </c>
      <c r="CA307" s="107">
        <v>465</v>
      </c>
      <c r="CB307" s="107"/>
      <c r="CC307" s="109"/>
      <c r="CD307" s="115"/>
      <c r="CE307" s="114"/>
      <c r="CF307" s="105">
        <f t="shared" si="289"/>
        <v>465</v>
      </c>
      <c r="CG307" s="105">
        <f t="shared" si="290"/>
        <v>93</v>
      </c>
      <c r="CH307" s="107">
        <v>465</v>
      </c>
      <c r="CI307" s="109"/>
      <c r="CJ307" s="109"/>
      <c r="CK307" s="107">
        <v>465</v>
      </c>
      <c r="CL307" s="105"/>
      <c r="CM307" s="114"/>
      <c r="CN307" s="105">
        <f t="shared" si="300"/>
        <v>930</v>
      </c>
      <c r="CO307" s="105">
        <f t="shared" si="301"/>
        <v>186</v>
      </c>
      <c r="CP307" s="105">
        <f t="shared" si="302"/>
        <v>5064.9399999999996</v>
      </c>
      <c r="CQ307" s="105">
        <f t="shared" si="303"/>
        <v>0</v>
      </c>
      <c r="CR307" s="105">
        <f t="shared" si="304"/>
        <v>1197</v>
      </c>
      <c r="CS307" s="105">
        <f t="shared" si="305"/>
        <v>0</v>
      </c>
      <c r="CT307" s="105">
        <f t="shared" si="306"/>
        <v>6261.94</v>
      </c>
      <c r="CU307" s="125">
        <f t="shared" ref="CU307:CU321" si="309">CT307/12</f>
        <v>521.82833333333326</v>
      </c>
      <c r="CV307" s="106">
        <f t="shared" si="307"/>
        <v>1252.3880000000001</v>
      </c>
      <c r="CW307" s="105">
        <f t="shared" si="308"/>
        <v>5009.5519999999997</v>
      </c>
      <c r="CY307" s="87"/>
    </row>
    <row r="308" spans="1:103" s="88" customFormat="1" ht="26.25" customHeight="1" x14ac:dyDescent="0.25">
      <c r="A308" s="111">
        <v>102</v>
      </c>
      <c r="B308" s="121" t="s">
        <v>132</v>
      </c>
      <c r="C308" s="117" t="s">
        <v>90</v>
      </c>
      <c r="D308" s="110">
        <v>205.94</v>
      </c>
      <c r="E308" s="110"/>
      <c r="F308" s="110"/>
      <c r="G308" s="110"/>
      <c r="H308" s="105"/>
      <c r="I308" s="110">
        <f t="shared" si="278"/>
        <v>205.94</v>
      </c>
      <c r="J308" s="106">
        <f t="shared" si="293"/>
        <v>41.188000000000002</v>
      </c>
      <c r="K308" s="110">
        <v>337</v>
      </c>
      <c r="L308" s="110"/>
      <c r="M308" s="110"/>
      <c r="N308" s="110">
        <v>132</v>
      </c>
      <c r="O308" s="110"/>
      <c r="P308" s="106"/>
      <c r="Q308" s="110">
        <f t="shared" si="279"/>
        <v>469</v>
      </c>
      <c r="R308" s="110">
        <f t="shared" si="294"/>
        <v>93.800000000000011</v>
      </c>
      <c r="S308" s="110">
        <v>337</v>
      </c>
      <c r="T308" s="110"/>
      <c r="U308" s="110"/>
      <c r="V308" s="110"/>
      <c r="W308" s="110"/>
      <c r="X308" s="110"/>
      <c r="Y308" s="110"/>
      <c r="Z308" s="110">
        <f t="shared" si="280"/>
        <v>337</v>
      </c>
      <c r="AA308" s="105">
        <f t="shared" si="295"/>
        <v>67.400000000000006</v>
      </c>
      <c r="AB308" s="110">
        <v>337</v>
      </c>
      <c r="AC308" s="110"/>
      <c r="AD308" s="110"/>
      <c r="AE308" s="110">
        <v>300</v>
      </c>
      <c r="AF308" s="110"/>
      <c r="AG308" s="110"/>
      <c r="AH308" s="105">
        <f t="shared" si="281"/>
        <v>637</v>
      </c>
      <c r="AI308" s="105">
        <f t="shared" si="296"/>
        <v>127.4</v>
      </c>
      <c r="AJ308" s="105">
        <v>337</v>
      </c>
      <c r="AK308" s="111"/>
      <c r="AL308" s="105"/>
      <c r="AM308" s="105"/>
      <c r="AN308" s="105"/>
      <c r="AO308" s="110">
        <f t="shared" si="282"/>
        <v>337</v>
      </c>
      <c r="AP308" s="105">
        <f t="shared" si="297"/>
        <v>67.400000000000006</v>
      </c>
      <c r="AQ308" s="109">
        <v>337</v>
      </c>
      <c r="AR308" s="114"/>
      <c r="AS308" s="114"/>
      <c r="AT308" s="109"/>
      <c r="AU308" s="109"/>
      <c r="AV308" s="105">
        <f t="shared" si="283"/>
        <v>337</v>
      </c>
      <c r="AW308" s="105">
        <f t="shared" si="298"/>
        <v>67.400000000000006</v>
      </c>
      <c r="AX308" s="109">
        <v>337</v>
      </c>
      <c r="AY308" s="115"/>
      <c r="AZ308" s="115"/>
      <c r="BA308" s="115"/>
      <c r="BB308" s="114"/>
      <c r="BC308" s="105">
        <f t="shared" si="284"/>
        <v>337</v>
      </c>
      <c r="BD308" s="109">
        <f t="shared" si="299"/>
        <v>67.400000000000006</v>
      </c>
      <c r="BE308" s="109">
        <v>337</v>
      </c>
      <c r="BF308" s="109"/>
      <c r="BG308" s="109"/>
      <c r="BH308" s="109"/>
      <c r="BI308" s="109">
        <v>300</v>
      </c>
      <c r="BJ308" s="114"/>
      <c r="BK308" s="105">
        <f t="shared" si="285"/>
        <v>637</v>
      </c>
      <c r="BL308" s="105">
        <f t="shared" si="291"/>
        <v>127.4</v>
      </c>
      <c r="BM308" s="109">
        <v>337</v>
      </c>
      <c r="BN308" s="109"/>
      <c r="BO308" s="109"/>
      <c r="BP308" s="109"/>
      <c r="BQ308" s="109"/>
      <c r="BR308" s="105">
        <f t="shared" si="286"/>
        <v>337</v>
      </c>
      <c r="BS308" s="105">
        <f t="shared" si="292"/>
        <v>67.400000000000006</v>
      </c>
      <c r="BT308" s="109">
        <v>337</v>
      </c>
      <c r="BU308" s="109"/>
      <c r="BV308" s="109"/>
      <c r="BW308" s="109"/>
      <c r="BX308" s="116"/>
      <c r="BY308" s="105">
        <f t="shared" si="287"/>
        <v>337</v>
      </c>
      <c r="BZ308" s="105">
        <f t="shared" si="288"/>
        <v>67.400000000000006</v>
      </c>
      <c r="CA308" s="107">
        <v>337</v>
      </c>
      <c r="CB308" s="107"/>
      <c r="CC308" s="109"/>
      <c r="CD308" s="115"/>
      <c r="CE308" s="114"/>
      <c r="CF308" s="105">
        <f t="shared" si="289"/>
        <v>337</v>
      </c>
      <c r="CG308" s="105">
        <f t="shared" si="290"/>
        <v>67.400000000000006</v>
      </c>
      <c r="CH308" s="107">
        <v>337</v>
      </c>
      <c r="CI308" s="109"/>
      <c r="CJ308" s="109"/>
      <c r="CK308" s="107">
        <v>337</v>
      </c>
      <c r="CL308" s="105"/>
      <c r="CM308" s="114"/>
      <c r="CN308" s="105">
        <f t="shared" si="300"/>
        <v>674</v>
      </c>
      <c r="CO308" s="105">
        <f t="shared" si="301"/>
        <v>134.80000000000001</v>
      </c>
      <c r="CP308" s="105">
        <f t="shared" si="302"/>
        <v>3912.94</v>
      </c>
      <c r="CQ308" s="105">
        <f t="shared" si="303"/>
        <v>0</v>
      </c>
      <c r="CR308" s="105">
        <f t="shared" si="304"/>
        <v>1069</v>
      </c>
      <c r="CS308" s="105">
        <f t="shared" si="305"/>
        <v>0</v>
      </c>
      <c r="CT308" s="105">
        <f t="shared" si="306"/>
        <v>4981.9399999999996</v>
      </c>
      <c r="CU308" s="125">
        <f t="shared" si="309"/>
        <v>415.16166666666663</v>
      </c>
      <c r="CV308" s="106">
        <f t="shared" si="307"/>
        <v>996.38799999999981</v>
      </c>
      <c r="CW308" s="105">
        <f t="shared" si="308"/>
        <v>3985.5519999999997</v>
      </c>
      <c r="CY308" s="87"/>
    </row>
    <row r="309" spans="1:103" s="88" customFormat="1" ht="22.5" customHeight="1" x14ac:dyDescent="0.25">
      <c r="A309" s="111">
        <v>103</v>
      </c>
      <c r="B309" s="121" t="s">
        <v>131</v>
      </c>
      <c r="C309" s="117" t="s">
        <v>90</v>
      </c>
      <c r="D309" s="110">
        <v>205.94</v>
      </c>
      <c r="E309" s="110"/>
      <c r="F309" s="110"/>
      <c r="G309" s="110"/>
      <c r="H309" s="105"/>
      <c r="I309" s="110">
        <f t="shared" si="278"/>
        <v>205.94</v>
      </c>
      <c r="J309" s="106">
        <f t="shared" si="293"/>
        <v>41.188000000000002</v>
      </c>
      <c r="K309" s="110">
        <v>337</v>
      </c>
      <c r="L309" s="110"/>
      <c r="M309" s="110"/>
      <c r="N309" s="110">
        <v>132</v>
      </c>
      <c r="O309" s="110"/>
      <c r="P309" s="106"/>
      <c r="Q309" s="110">
        <f t="shared" si="279"/>
        <v>469</v>
      </c>
      <c r="R309" s="110">
        <f t="shared" si="294"/>
        <v>93.800000000000011</v>
      </c>
      <c r="S309" s="110">
        <v>337</v>
      </c>
      <c r="T309" s="110"/>
      <c r="U309" s="110"/>
      <c r="V309" s="110"/>
      <c r="W309" s="110"/>
      <c r="X309" s="110"/>
      <c r="Y309" s="110"/>
      <c r="Z309" s="110">
        <f t="shared" si="280"/>
        <v>337</v>
      </c>
      <c r="AA309" s="105">
        <f t="shared" si="295"/>
        <v>67.400000000000006</v>
      </c>
      <c r="AB309" s="110">
        <v>337</v>
      </c>
      <c r="AC309" s="110"/>
      <c r="AD309" s="110"/>
      <c r="AE309" s="110">
        <v>300</v>
      </c>
      <c r="AF309" s="110"/>
      <c r="AG309" s="110"/>
      <c r="AH309" s="105">
        <f t="shared" si="281"/>
        <v>637</v>
      </c>
      <c r="AI309" s="105">
        <f t="shared" si="296"/>
        <v>127.4</v>
      </c>
      <c r="AJ309" s="105">
        <v>337</v>
      </c>
      <c r="AK309" s="111"/>
      <c r="AL309" s="105"/>
      <c r="AM309" s="105"/>
      <c r="AN309" s="105"/>
      <c r="AO309" s="110">
        <f t="shared" si="282"/>
        <v>337</v>
      </c>
      <c r="AP309" s="105">
        <f t="shared" si="297"/>
        <v>67.400000000000006</v>
      </c>
      <c r="AQ309" s="109">
        <v>337</v>
      </c>
      <c r="AR309" s="114"/>
      <c r="AS309" s="114"/>
      <c r="AT309" s="109"/>
      <c r="AU309" s="109"/>
      <c r="AV309" s="105">
        <f t="shared" si="283"/>
        <v>337</v>
      </c>
      <c r="AW309" s="105">
        <f t="shared" si="298"/>
        <v>67.400000000000006</v>
      </c>
      <c r="AX309" s="109">
        <v>337</v>
      </c>
      <c r="AY309" s="115"/>
      <c r="AZ309" s="115"/>
      <c r="BA309" s="115"/>
      <c r="BB309" s="114"/>
      <c r="BC309" s="105">
        <f t="shared" si="284"/>
        <v>337</v>
      </c>
      <c r="BD309" s="109">
        <f t="shared" si="299"/>
        <v>67.400000000000006</v>
      </c>
      <c r="BE309" s="109">
        <v>337</v>
      </c>
      <c r="BF309" s="109"/>
      <c r="BG309" s="109"/>
      <c r="BH309" s="109"/>
      <c r="BI309" s="109">
        <v>300</v>
      </c>
      <c r="BJ309" s="114"/>
      <c r="BK309" s="105">
        <f t="shared" si="285"/>
        <v>637</v>
      </c>
      <c r="BL309" s="105">
        <f t="shared" si="291"/>
        <v>127.4</v>
      </c>
      <c r="BM309" s="109">
        <v>337</v>
      </c>
      <c r="BN309" s="109"/>
      <c r="BO309" s="109"/>
      <c r="BP309" s="109"/>
      <c r="BQ309" s="109"/>
      <c r="BR309" s="105">
        <f t="shared" si="286"/>
        <v>337</v>
      </c>
      <c r="BS309" s="105">
        <f t="shared" si="292"/>
        <v>67.400000000000006</v>
      </c>
      <c r="BT309" s="109">
        <v>337</v>
      </c>
      <c r="BU309" s="109"/>
      <c r="BV309" s="109"/>
      <c r="BW309" s="109"/>
      <c r="BX309" s="116"/>
      <c r="BY309" s="105">
        <f t="shared" si="287"/>
        <v>337</v>
      </c>
      <c r="BZ309" s="105">
        <f t="shared" si="288"/>
        <v>67.400000000000006</v>
      </c>
      <c r="CA309" s="107">
        <v>337</v>
      </c>
      <c r="CB309" s="107"/>
      <c r="CC309" s="109"/>
      <c r="CD309" s="115"/>
      <c r="CE309" s="114"/>
      <c r="CF309" s="105">
        <f t="shared" si="289"/>
        <v>337</v>
      </c>
      <c r="CG309" s="105">
        <f t="shared" si="290"/>
        <v>67.400000000000006</v>
      </c>
      <c r="CH309" s="107">
        <v>337</v>
      </c>
      <c r="CI309" s="109"/>
      <c r="CJ309" s="109"/>
      <c r="CK309" s="107">
        <v>337</v>
      </c>
      <c r="CL309" s="105"/>
      <c r="CM309" s="114"/>
      <c r="CN309" s="105">
        <f t="shared" si="300"/>
        <v>674</v>
      </c>
      <c r="CO309" s="105">
        <f t="shared" si="301"/>
        <v>134.80000000000001</v>
      </c>
      <c r="CP309" s="105">
        <f t="shared" si="302"/>
        <v>3912.94</v>
      </c>
      <c r="CQ309" s="105">
        <f t="shared" si="303"/>
        <v>0</v>
      </c>
      <c r="CR309" s="105">
        <f t="shared" si="304"/>
        <v>1069</v>
      </c>
      <c r="CS309" s="105">
        <f t="shared" si="305"/>
        <v>0</v>
      </c>
      <c r="CT309" s="105">
        <f t="shared" si="306"/>
        <v>4981.9399999999996</v>
      </c>
      <c r="CU309" s="125">
        <f t="shared" si="309"/>
        <v>415.16166666666663</v>
      </c>
      <c r="CV309" s="106">
        <f t="shared" si="307"/>
        <v>996.38799999999981</v>
      </c>
      <c r="CW309" s="105">
        <f t="shared" si="308"/>
        <v>3985.5519999999997</v>
      </c>
      <c r="CY309" s="87"/>
    </row>
    <row r="310" spans="1:103" s="88" customFormat="1" ht="22.5" customHeight="1" x14ac:dyDescent="0.25">
      <c r="A310" s="111">
        <v>104</v>
      </c>
      <c r="B310" s="121" t="s">
        <v>130</v>
      </c>
      <c r="C310" s="117" t="s">
        <v>90</v>
      </c>
      <c r="D310" s="110">
        <v>205.94</v>
      </c>
      <c r="E310" s="110"/>
      <c r="F310" s="110"/>
      <c r="G310" s="110"/>
      <c r="H310" s="105"/>
      <c r="I310" s="110">
        <f t="shared" si="278"/>
        <v>205.94</v>
      </c>
      <c r="J310" s="106">
        <f t="shared" si="293"/>
        <v>41.188000000000002</v>
      </c>
      <c r="K310" s="110">
        <v>337</v>
      </c>
      <c r="L310" s="110"/>
      <c r="M310" s="110"/>
      <c r="N310" s="110">
        <v>132</v>
      </c>
      <c r="O310" s="110"/>
      <c r="P310" s="106"/>
      <c r="Q310" s="110">
        <f t="shared" si="279"/>
        <v>469</v>
      </c>
      <c r="R310" s="110">
        <f t="shared" si="294"/>
        <v>93.800000000000011</v>
      </c>
      <c r="S310" s="110">
        <v>337</v>
      </c>
      <c r="T310" s="110"/>
      <c r="U310" s="110"/>
      <c r="V310" s="110"/>
      <c r="W310" s="110"/>
      <c r="X310" s="110"/>
      <c r="Y310" s="110"/>
      <c r="Z310" s="110">
        <f t="shared" si="280"/>
        <v>337</v>
      </c>
      <c r="AA310" s="105">
        <f t="shared" si="295"/>
        <v>67.400000000000006</v>
      </c>
      <c r="AB310" s="110">
        <v>337</v>
      </c>
      <c r="AC310" s="110"/>
      <c r="AD310" s="110"/>
      <c r="AE310" s="110">
        <v>300</v>
      </c>
      <c r="AF310" s="110"/>
      <c r="AG310" s="110"/>
      <c r="AH310" s="105">
        <f t="shared" si="281"/>
        <v>637</v>
      </c>
      <c r="AI310" s="105">
        <f t="shared" si="296"/>
        <v>127.4</v>
      </c>
      <c r="AJ310" s="105">
        <v>337</v>
      </c>
      <c r="AK310" s="111"/>
      <c r="AL310" s="105"/>
      <c r="AM310" s="105"/>
      <c r="AN310" s="105"/>
      <c r="AO310" s="110">
        <f t="shared" si="282"/>
        <v>337</v>
      </c>
      <c r="AP310" s="105">
        <f t="shared" si="297"/>
        <v>67.400000000000006</v>
      </c>
      <c r="AQ310" s="109">
        <v>337</v>
      </c>
      <c r="AR310" s="114"/>
      <c r="AS310" s="114"/>
      <c r="AT310" s="109"/>
      <c r="AU310" s="109"/>
      <c r="AV310" s="105">
        <f t="shared" si="283"/>
        <v>337</v>
      </c>
      <c r="AW310" s="105">
        <f t="shared" si="298"/>
        <v>67.400000000000006</v>
      </c>
      <c r="AX310" s="109">
        <v>337</v>
      </c>
      <c r="AY310" s="115"/>
      <c r="AZ310" s="115"/>
      <c r="BA310" s="115"/>
      <c r="BB310" s="114"/>
      <c r="BC310" s="105">
        <f t="shared" si="284"/>
        <v>337</v>
      </c>
      <c r="BD310" s="109">
        <f t="shared" si="299"/>
        <v>67.400000000000006</v>
      </c>
      <c r="BE310" s="109">
        <v>337</v>
      </c>
      <c r="BF310" s="109"/>
      <c r="BG310" s="109"/>
      <c r="BH310" s="109"/>
      <c r="BI310" s="109">
        <v>300</v>
      </c>
      <c r="BJ310" s="114"/>
      <c r="BK310" s="105">
        <f t="shared" si="285"/>
        <v>637</v>
      </c>
      <c r="BL310" s="105">
        <f t="shared" si="291"/>
        <v>127.4</v>
      </c>
      <c r="BM310" s="109">
        <v>337</v>
      </c>
      <c r="BN310" s="109"/>
      <c r="BO310" s="109"/>
      <c r="BP310" s="109"/>
      <c r="BQ310" s="109"/>
      <c r="BR310" s="105">
        <f t="shared" si="286"/>
        <v>337</v>
      </c>
      <c r="BS310" s="105">
        <f t="shared" si="292"/>
        <v>67.400000000000006</v>
      </c>
      <c r="BT310" s="109">
        <v>337</v>
      </c>
      <c r="BU310" s="109"/>
      <c r="BV310" s="109"/>
      <c r="BW310" s="109"/>
      <c r="BX310" s="116"/>
      <c r="BY310" s="105">
        <f t="shared" si="287"/>
        <v>337</v>
      </c>
      <c r="BZ310" s="105">
        <f t="shared" si="288"/>
        <v>67.400000000000006</v>
      </c>
      <c r="CA310" s="107">
        <v>337</v>
      </c>
      <c r="CB310" s="107"/>
      <c r="CC310" s="109"/>
      <c r="CD310" s="115"/>
      <c r="CE310" s="114"/>
      <c r="CF310" s="105">
        <f t="shared" si="289"/>
        <v>337</v>
      </c>
      <c r="CG310" s="105">
        <f t="shared" si="290"/>
        <v>67.400000000000006</v>
      </c>
      <c r="CH310" s="107">
        <v>337</v>
      </c>
      <c r="CI310" s="109"/>
      <c r="CJ310" s="109"/>
      <c r="CK310" s="107">
        <v>337</v>
      </c>
      <c r="CL310" s="105"/>
      <c r="CM310" s="114"/>
      <c r="CN310" s="105">
        <f t="shared" si="300"/>
        <v>674</v>
      </c>
      <c r="CO310" s="105">
        <f t="shared" si="301"/>
        <v>134.80000000000001</v>
      </c>
      <c r="CP310" s="105">
        <f t="shared" si="302"/>
        <v>3912.94</v>
      </c>
      <c r="CQ310" s="105">
        <f t="shared" si="303"/>
        <v>0</v>
      </c>
      <c r="CR310" s="105">
        <f t="shared" si="304"/>
        <v>1069</v>
      </c>
      <c r="CS310" s="105">
        <f t="shared" si="305"/>
        <v>0</v>
      </c>
      <c r="CT310" s="105">
        <f t="shared" si="306"/>
        <v>4981.9399999999996</v>
      </c>
      <c r="CU310" s="125">
        <f t="shared" si="309"/>
        <v>415.16166666666663</v>
      </c>
      <c r="CV310" s="106">
        <f t="shared" si="307"/>
        <v>996.38799999999981</v>
      </c>
      <c r="CW310" s="105">
        <f t="shared" si="308"/>
        <v>3985.5519999999997</v>
      </c>
      <c r="CY310" s="87"/>
    </row>
    <row r="311" spans="1:103" s="88" customFormat="1" ht="21" customHeight="1" x14ac:dyDescent="0.25">
      <c r="A311" s="111">
        <v>105</v>
      </c>
      <c r="B311" s="121" t="s">
        <v>129</v>
      </c>
      <c r="C311" s="117" t="s">
        <v>90</v>
      </c>
      <c r="D311" s="110">
        <v>205.94</v>
      </c>
      <c r="E311" s="110"/>
      <c r="F311" s="110"/>
      <c r="G311" s="110"/>
      <c r="H311" s="105"/>
      <c r="I311" s="110">
        <f t="shared" si="278"/>
        <v>205.94</v>
      </c>
      <c r="J311" s="106">
        <f t="shared" si="293"/>
        <v>41.188000000000002</v>
      </c>
      <c r="K311" s="110">
        <v>337</v>
      </c>
      <c r="L311" s="110"/>
      <c r="M311" s="110"/>
      <c r="N311" s="110">
        <v>132</v>
      </c>
      <c r="O311" s="110"/>
      <c r="P311" s="106"/>
      <c r="Q311" s="110">
        <f t="shared" si="279"/>
        <v>469</v>
      </c>
      <c r="R311" s="110">
        <f t="shared" si="294"/>
        <v>93.800000000000011</v>
      </c>
      <c r="S311" s="110">
        <v>337</v>
      </c>
      <c r="T311" s="110"/>
      <c r="U311" s="110"/>
      <c r="V311" s="110"/>
      <c r="W311" s="110"/>
      <c r="X311" s="110"/>
      <c r="Y311" s="110"/>
      <c r="Z311" s="110">
        <f t="shared" si="280"/>
        <v>337</v>
      </c>
      <c r="AA311" s="105">
        <f t="shared" si="295"/>
        <v>67.400000000000006</v>
      </c>
      <c r="AB311" s="110">
        <v>337</v>
      </c>
      <c r="AC311" s="110"/>
      <c r="AD311" s="110"/>
      <c r="AE311" s="110">
        <v>300</v>
      </c>
      <c r="AF311" s="110"/>
      <c r="AG311" s="110"/>
      <c r="AH311" s="105">
        <f t="shared" si="281"/>
        <v>637</v>
      </c>
      <c r="AI311" s="105">
        <f t="shared" si="296"/>
        <v>127.4</v>
      </c>
      <c r="AJ311" s="105">
        <v>337</v>
      </c>
      <c r="AK311" s="111"/>
      <c r="AL311" s="105"/>
      <c r="AM311" s="105"/>
      <c r="AN311" s="105"/>
      <c r="AO311" s="110">
        <f t="shared" si="282"/>
        <v>337</v>
      </c>
      <c r="AP311" s="105">
        <f t="shared" si="297"/>
        <v>67.400000000000006</v>
      </c>
      <c r="AQ311" s="109">
        <v>337</v>
      </c>
      <c r="AR311" s="114"/>
      <c r="AS311" s="114"/>
      <c r="AT311" s="109"/>
      <c r="AU311" s="109"/>
      <c r="AV311" s="105">
        <f t="shared" si="283"/>
        <v>337</v>
      </c>
      <c r="AW311" s="105">
        <f t="shared" si="298"/>
        <v>67.400000000000006</v>
      </c>
      <c r="AX311" s="109">
        <v>337</v>
      </c>
      <c r="AY311" s="115"/>
      <c r="AZ311" s="115"/>
      <c r="BA311" s="115"/>
      <c r="BB311" s="114"/>
      <c r="BC311" s="105">
        <f t="shared" si="284"/>
        <v>337</v>
      </c>
      <c r="BD311" s="109">
        <f t="shared" si="299"/>
        <v>67.400000000000006</v>
      </c>
      <c r="BE311" s="109">
        <v>337</v>
      </c>
      <c r="BF311" s="109"/>
      <c r="BG311" s="109"/>
      <c r="BH311" s="109"/>
      <c r="BI311" s="109">
        <v>300</v>
      </c>
      <c r="BJ311" s="114"/>
      <c r="BK311" s="105">
        <f t="shared" si="285"/>
        <v>637</v>
      </c>
      <c r="BL311" s="105">
        <f t="shared" si="291"/>
        <v>127.4</v>
      </c>
      <c r="BM311" s="109">
        <v>337</v>
      </c>
      <c r="BN311" s="109"/>
      <c r="BO311" s="109"/>
      <c r="BP311" s="109"/>
      <c r="BQ311" s="109"/>
      <c r="BR311" s="105">
        <f t="shared" si="286"/>
        <v>337</v>
      </c>
      <c r="BS311" s="105">
        <f t="shared" si="292"/>
        <v>67.400000000000006</v>
      </c>
      <c r="BT311" s="109">
        <v>337</v>
      </c>
      <c r="BU311" s="109"/>
      <c r="BV311" s="109"/>
      <c r="BW311" s="109"/>
      <c r="BX311" s="116"/>
      <c r="BY311" s="105">
        <f t="shared" si="287"/>
        <v>337</v>
      </c>
      <c r="BZ311" s="105">
        <f t="shared" si="288"/>
        <v>67.400000000000006</v>
      </c>
      <c r="CA311" s="107">
        <v>337</v>
      </c>
      <c r="CB311" s="107"/>
      <c r="CC311" s="109"/>
      <c r="CD311" s="115"/>
      <c r="CE311" s="114"/>
      <c r="CF311" s="105">
        <f t="shared" si="289"/>
        <v>337</v>
      </c>
      <c r="CG311" s="105">
        <f t="shared" si="290"/>
        <v>67.400000000000006</v>
      </c>
      <c r="CH311" s="107">
        <v>337</v>
      </c>
      <c r="CI311" s="109"/>
      <c r="CJ311" s="109"/>
      <c r="CK311" s="107">
        <v>337</v>
      </c>
      <c r="CL311" s="105"/>
      <c r="CM311" s="114"/>
      <c r="CN311" s="105">
        <f t="shared" si="300"/>
        <v>674</v>
      </c>
      <c r="CO311" s="105">
        <f t="shared" si="301"/>
        <v>134.80000000000001</v>
      </c>
      <c r="CP311" s="105">
        <f t="shared" si="302"/>
        <v>3912.94</v>
      </c>
      <c r="CQ311" s="105">
        <f t="shared" si="303"/>
        <v>0</v>
      </c>
      <c r="CR311" s="105">
        <f t="shared" si="304"/>
        <v>1069</v>
      </c>
      <c r="CS311" s="105">
        <f t="shared" si="305"/>
        <v>0</v>
      </c>
      <c r="CT311" s="105">
        <f t="shared" si="306"/>
        <v>4981.9399999999996</v>
      </c>
      <c r="CU311" s="125">
        <f t="shared" si="309"/>
        <v>415.16166666666663</v>
      </c>
      <c r="CV311" s="106">
        <f t="shared" si="307"/>
        <v>996.38799999999981</v>
      </c>
      <c r="CW311" s="105">
        <f t="shared" si="308"/>
        <v>3985.5519999999997</v>
      </c>
      <c r="CY311" s="87"/>
    </row>
    <row r="312" spans="1:103" s="88" customFormat="1" ht="21.75" customHeight="1" x14ac:dyDescent="0.25">
      <c r="A312" s="111">
        <v>106</v>
      </c>
      <c r="B312" s="121" t="s">
        <v>128</v>
      </c>
      <c r="C312" s="117" t="s">
        <v>90</v>
      </c>
      <c r="D312" s="110">
        <v>205.94</v>
      </c>
      <c r="E312" s="110"/>
      <c r="F312" s="110"/>
      <c r="G312" s="110"/>
      <c r="H312" s="105"/>
      <c r="I312" s="110">
        <f t="shared" si="278"/>
        <v>205.94</v>
      </c>
      <c r="J312" s="106">
        <f t="shared" si="293"/>
        <v>41.188000000000002</v>
      </c>
      <c r="K312" s="110">
        <v>337</v>
      </c>
      <c r="L312" s="110"/>
      <c r="M312" s="110"/>
      <c r="N312" s="110">
        <v>132</v>
      </c>
      <c r="O312" s="110"/>
      <c r="P312" s="106"/>
      <c r="Q312" s="110">
        <f t="shared" si="279"/>
        <v>469</v>
      </c>
      <c r="R312" s="110">
        <f t="shared" si="294"/>
        <v>93.800000000000011</v>
      </c>
      <c r="S312" s="110">
        <v>337</v>
      </c>
      <c r="T312" s="110"/>
      <c r="U312" s="110"/>
      <c r="V312" s="110"/>
      <c r="W312" s="110"/>
      <c r="X312" s="110"/>
      <c r="Y312" s="110"/>
      <c r="Z312" s="110">
        <f t="shared" si="280"/>
        <v>337</v>
      </c>
      <c r="AA312" s="105">
        <f t="shared" si="295"/>
        <v>67.400000000000006</v>
      </c>
      <c r="AB312" s="110">
        <v>337</v>
      </c>
      <c r="AC312" s="110"/>
      <c r="AD312" s="110"/>
      <c r="AE312" s="110">
        <v>300</v>
      </c>
      <c r="AF312" s="110"/>
      <c r="AG312" s="110"/>
      <c r="AH312" s="105">
        <f t="shared" si="281"/>
        <v>637</v>
      </c>
      <c r="AI312" s="105">
        <f t="shared" si="296"/>
        <v>127.4</v>
      </c>
      <c r="AJ312" s="105">
        <v>337</v>
      </c>
      <c r="AK312" s="111"/>
      <c r="AL312" s="105"/>
      <c r="AM312" s="105"/>
      <c r="AN312" s="105"/>
      <c r="AO312" s="110">
        <f t="shared" si="282"/>
        <v>337</v>
      </c>
      <c r="AP312" s="105">
        <f t="shared" si="297"/>
        <v>67.400000000000006</v>
      </c>
      <c r="AQ312" s="109">
        <v>337</v>
      </c>
      <c r="AR312" s="114"/>
      <c r="AS312" s="114"/>
      <c r="AT312" s="109"/>
      <c r="AU312" s="109"/>
      <c r="AV312" s="105">
        <f t="shared" si="283"/>
        <v>337</v>
      </c>
      <c r="AW312" s="105">
        <f t="shared" si="298"/>
        <v>67.400000000000006</v>
      </c>
      <c r="AX312" s="109">
        <v>337</v>
      </c>
      <c r="AY312" s="115"/>
      <c r="AZ312" s="115"/>
      <c r="BA312" s="115"/>
      <c r="BB312" s="114"/>
      <c r="BC312" s="105">
        <f t="shared" si="284"/>
        <v>337</v>
      </c>
      <c r="BD312" s="109">
        <f t="shared" si="299"/>
        <v>67.400000000000006</v>
      </c>
      <c r="BE312" s="109">
        <v>337</v>
      </c>
      <c r="BF312" s="109"/>
      <c r="BG312" s="109"/>
      <c r="BH312" s="109"/>
      <c r="BI312" s="109">
        <v>300</v>
      </c>
      <c r="BJ312" s="114"/>
      <c r="BK312" s="105">
        <f t="shared" si="285"/>
        <v>637</v>
      </c>
      <c r="BL312" s="105">
        <f t="shared" si="291"/>
        <v>127.4</v>
      </c>
      <c r="BM312" s="109">
        <v>337</v>
      </c>
      <c r="BN312" s="109"/>
      <c r="BO312" s="109"/>
      <c r="BP312" s="109"/>
      <c r="BQ312" s="109"/>
      <c r="BR312" s="105">
        <f t="shared" si="286"/>
        <v>337</v>
      </c>
      <c r="BS312" s="105">
        <f t="shared" si="292"/>
        <v>67.400000000000006</v>
      </c>
      <c r="BT312" s="109">
        <v>337</v>
      </c>
      <c r="BU312" s="109"/>
      <c r="BV312" s="109"/>
      <c r="BW312" s="109"/>
      <c r="BX312" s="116"/>
      <c r="BY312" s="105">
        <f t="shared" si="287"/>
        <v>337</v>
      </c>
      <c r="BZ312" s="105">
        <f t="shared" si="288"/>
        <v>67.400000000000006</v>
      </c>
      <c r="CA312" s="107">
        <v>337</v>
      </c>
      <c r="CB312" s="107"/>
      <c r="CC312" s="109"/>
      <c r="CD312" s="115"/>
      <c r="CE312" s="114"/>
      <c r="CF312" s="105">
        <f t="shared" si="289"/>
        <v>337</v>
      </c>
      <c r="CG312" s="105">
        <f t="shared" si="290"/>
        <v>67.400000000000006</v>
      </c>
      <c r="CH312" s="107">
        <v>337</v>
      </c>
      <c r="CI312" s="109"/>
      <c r="CJ312" s="109"/>
      <c r="CK312" s="107">
        <v>337</v>
      </c>
      <c r="CL312" s="105"/>
      <c r="CM312" s="114"/>
      <c r="CN312" s="105">
        <f t="shared" si="300"/>
        <v>674</v>
      </c>
      <c r="CO312" s="105">
        <f t="shared" si="301"/>
        <v>134.80000000000001</v>
      </c>
      <c r="CP312" s="105">
        <f t="shared" si="302"/>
        <v>3912.94</v>
      </c>
      <c r="CQ312" s="105">
        <f t="shared" si="303"/>
        <v>0</v>
      </c>
      <c r="CR312" s="105">
        <f t="shared" si="304"/>
        <v>1069</v>
      </c>
      <c r="CS312" s="105">
        <f t="shared" si="305"/>
        <v>0</v>
      </c>
      <c r="CT312" s="105">
        <f t="shared" si="306"/>
        <v>4981.9399999999996</v>
      </c>
      <c r="CU312" s="125">
        <f t="shared" si="309"/>
        <v>415.16166666666663</v>
      </c>
      <c r="CV312" s="106">
        <f t="shared" si="307"/>
        <v>996.38799999999981</v>
      </c>
      <c r="CW312" s="105">
        <f t="shared" si="308"/>
        <v>3985.5519999999997</v>
      </c>
      <c r="CY312" s="87"/>
    </row>
    <row r="313" spans="1:103" s="88" customFormat="1" ht="21.75" customHeight="1" x14ac:dyDescent="0.25">
      <c r="A313" s="111">
        <v>107</v>
      </c>
      <c r="B313" s="121" t="s">
        <v>127</v>
      </c>
      <c r="C313" s="117" t="s">
        <v>90</v>
      </c>
      <c r="D313" s="110"/>
      <c r="E313" s="110"/>
      <c r="F313" s="110"/>
      <c r="G313" s="110"/>
      <c r="H313" s="105"/>
      <c r="I313" s="110"/>
      <c r="J313" s="106"/>
      <c r="K313" s="110"/>
      <c r="L313" s="110"/>
      <c r="M313" s="110"/>
      <c r="N313" s="110"/>
      <c r="O313" s="110"/>
      <c r="P313" s="106"/>
      <c r="Q313" s="110"/>
      <c r="R313" s="110"/>
      <c r="S313" s="110"/>
      <c r="T313" s="110"/>
      <c r="U313" s="110"/>
      <c r="V313" s="110"/>
      <c r="W313" s="110"/>
      <c r="X313" s="110"/>
      <c r="Y313" s="110"/>
      <c r="Z313" s="110"/>
      <c r="AA313" s="105"/>
      <c r="AB313" s="110">
        <v>337</v>
      </c>
      <c r="AC313" s="110"/>
      <c r="AD313" s="110"/>
      <c r="AE313" s="110">
        <v>300</v>
      </c>
      <c r="AF313" s="110"/>
      <c r="AG313" s="110"/>
      <c r="AH313" s="105">
        <f t="shared" si="281"/>
        <v>637</v>
      </c>
      <c r="AI313" s="105">
        <f t="shared" si="296"/>
        <v>127.4</v>
      </c>
      <c r="AJ313" s="105">
        <v>337</v>
      </c>
      <c r="AK313" s="111"/>
      <c r="AL313" s="105"/>
      <c r="AM313" s="105"/>
      <c r="AN313" s="105"/>
      <c r="AO313" s="110">
        <f t="shared" si="282"/>
        <v>337</v>
      </c>
      <c r="AP313" s="105">
        <f t="shared" si="297"/>
        <v>67.400000000000006</v>
      </c>
      <c r="AQ313" s="109">
        <v>337</v>
      </c>
      <c r="AR313" s="114"/>
      <c r="AS313" s="114"/>
      <c r="AT313" s="109"/>
      <c r="AU313" s="109"/>
      <c r="AV313" s="105">
        <f t="shared" si="283"/>
        <v>337</v>
      </c>
      <c r="AW313" s="105">
        <f t="shared" si="298"/>
        <v>67.400000000000006</v>
      </c>
      <c r="AX313" s="109">
        <v>337</v>
      </c>
      <c r="AY313" s="115"/>
      <c r="AZ313" s="115"/>
      <c r="BA313" s="115"/>
      <c r="BB313" s="114"/>
      <c r="BC313" s="105">
        <f t="shared" si="284"/>
        <v>337</v>
      </c>
      <c r="BD313" s="109">
        <f t="shared" si="299"/>
        <v>67.400000000000006</v>
      </c>
      <c r="BE313" s="109">
        <v>337</v>
      </c>
      <c r="BF313" s="109"/>
      <c r="BG313" s="109"/>
      <c r="BH313" s="109"/>
      <c r="BI313" s="109">
        <v>300</v>
      </c>
      <c r="BJ313" s="114"/>
      <c r="BK313" s="105">
        <f t="shared" si="285"/>
        <v>637</v>
      </c>
      <c r="BL313" s="105">
        <f t="shared" si="291"/>
        <v>127.4</v>
      </c>
      <c r="BM313" s="109">
        <v>337</v>
      </c>
      <c r="BN313" s="109"/>
      <c r="BO313" s="109"/>
      <c r="BP313" s="109"/>
      <c r="BQ313" s="109"/>
      <c r="BR313" s="105">
        <f t="shared" si="286"/>
        <v>337</v>
      </c>
      <c r="BS313" s="105">
        <f t="shared" si="292"/>
        <v>67.400000000000006</v>
      </c>
      <c r="BT313" s="109">
        <v>337</v>
      </c>
      <c r="BU313" s="109"/>
      <c r="BV313" s="109"/>
      <c r="BW313" s="109"/>
      <c r="BX313" s="116"/>
      <c r="BY313" s="105">
        <f t="shared" si="287"/>
        <v>337</v>
      </c>
      <c r="BZ313" s="105">
        <f t="shared" si="288"/>
        <v>67.400000000000006</v>
      </c>
      <c r="CA313" s="107">
        <v>337</v>
      </c>
      <c r="CB313" s="107"/>
      <c r="CC313" s="109"/>
      <c r="CD313" s="115"/>
      <c r="CE313" s="114"/>
      <c r="CF313" s="105">
        <f t="shared" si="289"/>
        <v>337</v>
      </c>
      <c r="CG313" s="105">
        <f t="shared" si="290"/>
        <v>67.400000000000006</v>
      </c>
      <c r="CH313" s="107">
        <v>337</v>
      </c>
      <c r="CI313" s="109"/>
      <c r="CJ313" s="109"/>
      <c r="CK313" s="107">
        <v>337</v>
      </c>
      <c r="CL313" s="105"/>
      <c r="CM313" s="114"/>
      <c r="CN313" s="105">
        <f t="shared" si="300"/>
        <v>674</v>
      </c>
      <c r="CO313" s="105">
        <f t="shared" si="301"/>
        <v>134.80000000000001</v>
      </c>
      <c r="CP313" s="105">
        <f t="shared" si="302"/>
        <v>3033</v>
      </c>
      <c r="CQ313" s="105">
        <f t="shared" si="303"/>
        <v>0</v>
      </c>
      <c r="CR313" s="105">
        <f t="shared" si="304"/>
        <v>937</v>
      </c>
      <c r="CS313" s="105">
        <f t="shared" si="305"/>
        <v>0</v>
      </c>
      <c r="CT313" s="105">
        <f t="shared" si="306"/>
        <v>3970</v>
      </c>
      <c r="CU313" s="125">
        <f t="shared" si="309"/>
        <v>330.83333333333331</v>
      </c>
      <c r="CV313" s="106">
        <f t="shared" si="307"/>
        <v>793.99999999999989</v>
      </c>
      <c r="CW313" s="105">
        <f t="shared" si="308"/>
        <v>3176</v>
      </c>
      <c r="CY313" s="87"/>
    </row>
    <row r="314" spans="1:103" s="88" customFormat="1" ht="25.5" customHeight="1" x14ac:dyDescent="0.25">
      <c r="A314" s="111">
        <v>109</v>
      </c>
      <c r="B314" s="121" t="s">
        <v>126</v>
      </c>
      <c r="C314" s="117" t="s">
        <v>90</v>
      </c>
      <c r="D314" s="110">
        <v>205.94</v>
      </c>
      <c r="E314" s="110"/>
      <c r="F314" s="110"/>
      <c r="G314" s="110"/>
      <c r="H314" s="105"/>
      <c r="I314" s="110">
        <f t="shared" ref="I314:I321" si="310">H314+G314+F314+E314+D314</f>
        <v>205.94</v>
      </c>
      <c r="J314" s="106">
        <f t="shared" ref="J314:J321" si="311">I314*20%</f>
        <v>41.188000000000002</v>
      </c>
      <c r="K314" s="110">
        <v>337</v>
      </c>
      <c r="L314" s="110"/>
      <c r="M314" s="110"/>
      <c r="N314" s="110">
        <v>132</v>
      </c>
      <c r="O314" s="110"/>
      <c r="P314" s="106"/>
      <c r="Q314" s="110">
        <f t="shared" ref="Q314:Q321" si="312">P314+O314+N314+M314+L314+K314</f>
        <v>469</v>
      </c>
      <c r="R314" s="110">
        <f t="shared" ref="R314:R321" si="313">Q314*20%</f>
        <v>93.800000000000011</v>
      </c>
      <c r="S314" s="110">
        <v>337</v>
      </c>
      <c r="T314" s="110"/>
      <c r="U314" s="110"/>
      <c r="V314" s="110"/>
      <c r="W314" s="110"/>
      <c r="X314" s="110"/>
      <c r="Y314" s="110"/>
      <c r="Z314" s="110">
        <f t="shared" ref="Z314:Z321" si="314">Y314+X314+W314+V314+U314+T314+S314</f>
        <v>337</v>
      </c>
      <c r="AA314" s="105">
        <f t="shared" ref="AA314:AA321" si="315">Z314*20%</f>
        <v>67.400000000000006</v>
      </c>
      <c r="AB314" s="110">
        <v>337</v>
      </c>
      <c r="AC314" s="110"/>
      <c r="AD314" s="110"/>
      <c r="AE314" s="110">
        <v>300</v>
      </c>
      <c r="AF314" s="110"/>
      <c r="AG314" s="110"/>
      <c r="AH314" s="105">
        <f t="shared" si="281"/>
        <v>637</v>
      </c>
      <c r="AI314" s="105">
        <f t="shared" si="296"/>
        <v>127.4</v>
      </c>
      <c r="AJ314" s="105">
        <v>337</v>
      </c>
      <c r="AK314" s="111"/>
      <c r="AL314" s="105"/>
      <c r="AM314" s="105"/>
      <c r="AN314" s="105"/>
      <c r="AO314" s="110">
        <f t="shared" si="282"/>
        <v>337</v>
      </c>
      <c r="AP314" s="105">
        <f t="shared" si="297"/>
        <v>67.400000000000006</v>
      </c>
      <c r="AQ314" s="109">
        <v>337</v>
      </c>
      <c r="AR314" s="114"/>
      <c r="AS314" s="114"/>
      <c r="AT314" s="109"/>
      <c r="AU314" s="109"/>
      <c r="AV314" s="105">
        <f t="shared" si="283"/>
        <v>337</v>
      </c>
      <c r="AW314" s="105">
        <f t="shared" si="298"/>
        <v>67.400000000000006</v>
      </c>
      <c r="AX314" s="109">
        <v>337</v>
      </c>
      <c r="AY314" s="115"/>
      <c r="AZ314" s="115"/>
      <c r="BA314" s="115"/>
      <c r="BB314" s="114"/>
      <c r="BC314" s="105">
        <f t="shared" si="284"/>
        <v>337</v>
      </c>
      <c r="BD314" s="109">
        <f t="shared" si="299"/>
        <v>67.400000000000006</v>
      </c>
      <c r="BE314" s="109">
        <v>337</v>
      </c>
      <c r="BF314" s="109"/>
      <c r="BG314" s="109"/>
      <c r="BH314" s="109"/>
      <c r="BI314" s="109">
        <v>300</v>
      </c>
      <c r="BJ314" s="114"/>
      <c r="BK314" s="105">
        <f t="shared" si="285"/>
        <v>637</v>
      </c>
      <c r="BL314" s="105">
        <f t="shared" si="291"/>
        <v>127.4</v>
      </c>
      <c r="BM314" s="109">
        <v>337</v>
      </c>
      <c r="BN314" s="109"/>
      <c r="BO314" s="109"/>
      <c r="BP314" s="109"/>
      <c r="BQ314" s="109"/>
      <c r="BR314" s="105">
        <f t="shared" si="286"/>
        <v>337</v>
      </c>
      <c r="BS314" s="105">
        <f t="shared" si="292"/>
        <v>67.400000000000006</v>
      </c>
      <c r="BT314" s="109">
        <v>337</v>
      </c>
      <c r="BU314" s="109"/>
      <c r="BV314" s="109"/>
      <c r="BW314" s="109"/>
      <c r="BX314" s="116"/>
      <c r="BY314" s="105">
        <f t="shared" si="287"/>
        <v>337</v>
      </c>
      <c r="BZ314" s="105">
        <f t="shared" si="288"/>
        <v>67.400000000000006</v>
      </c>
      <c r="CA314" s="107">
        <v>337</v>
      </c>
      <c r="CB314" s="107"/>
      <c r="CC314" s="109"/>
      <c r="CD314" s="115"/>
      <c r="CE314" s="114"/>
      <c r="CF314" s="105">
        <f t="shared" si="289"/>
        <v>337</v>
      </c>
      <c r="CG314" s="105">
        <f t="shared" si="290"/>
        <v>67.400000000000006</v>
      </c>
      <c r="CH314" s="107">
        <v>337</v>
      </c>
      <c r="CI314" s="109"/>
      <c r="CJ314" s="109"/>
      <c r="CK314" s="107">
        <v>337</v>
      </c>
      <c r="CL314" s="105"/>
      <c r="CM314" s="114"/>
      <c r="CN314" s="105">
        <f t="shared" si="300"/>
        <v>674</v>
      </c>
      <c r="CO314" s="105">
        <f t="shared" si="301"/>
        <v>134.80000000000001</v>
      </c>
      <c r="CP314" s="105">
        <f t="shared" si="302"/>
        <v>3912.94</v>
      </c>
      <c r="CQ314" s="105">
        <f t="shared" si="303"/>
        <v>0</v>
      </c>
      <c r="CR314" s="105">
        <f t="shared" si="304"/>
        <v>1069</v>
      </c>
      <c r="CS314" s="105">
        <f t="shared" si="305"/>
        <v>0</v>
      </c>
      <c r="CT314" s="105">
        <f t="shared" si="306"/>
        <v>4981.9399999999996</v>
      </c>
      <c r="CU314" s="125">
        <f t="shared" si="309"/>
        <v>415.16166666666663</v>
      </c>
      <c r="CV314" s="106">
        <f t="shared" si="307"/>
        <v>996.38799999999981</v>
      </c>
      <c r="CW314" s="105">
        <f t="shared" si="308"/>
        <v>3985.5519999999997</v>
      </c>
      <c r="CY314" s="87"/>
    </row>
    <row r="315" spans="1:103" s="88" customFormat="1" ht="18.95" customHeight="1" x14ac:dyDescent="0.25">
      <c r="A315" s="111">
        <v>110</v>
      </c>
      <c r="B315" s="104" t="s">
        <v>125</v>
      </c>
      <c r="C315" s="117" t="s">
        <v>90</v>
      </c>
      <c r="D315" s="110">
        <v>205.94</v>
      </c>
      <c r="E315" s="110"/>
      <c r="F315" s="110"/>
      <c r="G315" s="110"/>
      <c r="H315" s="105"/>
      <c r="I315" s="110">
        <f t="shared" si="310"/>
        <v>205.94</v>
      </c>
      <c r="J315" s="106">
        <f t="shared" si="311"/>
        <v>41.188000000000002</v>
      </c>
      <c r="K315" s="110">
        <v>337</v>
      </c>
      <c r="L315" s="110"/>
      <c r="M315" s="110"/>
      <c r="N315" s="110">
        <v>132</v>
      </c>
      <c r="O315" s="110"/>
      <c r="P315" s="106"/>
      <c r="Q315" s="110">
        <f t="shared" si="312"/>
        <v>469</v>
      </c>
      <c r="R315" s="110">
        <f t="shared" si="313"/>
        <v>93.800000000000011</v>
      </c>
      <c r="S315" s="110">
        <v>337</v>
      </c>
      <c r="T315" s="110"/>
      <c r="U315" s="110"/>
      <c r="V315" s="110"/>
      <c r="W315" s="110"/>
      <c r="X315" s="110"/>
      <c r="Y315" s="110"/>
      <c r="Z315" s="110">
        <f t="shared" si="314"/>
        <v>337</v>
      </c>
      <c r="AA315" s="105">
        <f t="shared" si="315"/>
        <v>67.400000000000006</v>
      </c>
      <c r="AB315" s="110">
        <v>337</v>
      </c>
      <c r="AC315" s="110"/>
      <c r="AD315" s="110"/>
      <c r="AE315" s="110">
        <v>300</v>
      </c>
      <c r="AF315" s="110"/>
      <c r="AG315" s="110"/>
      <c r="AH315" s="105">
        <f t="shared" si="281"/>
        <v>637</v>
      </c>
      <c r="AI315" s="105">
        <f t="shared" si="296"/>
        <v>127.4</v>
      </c>
      <c r="AJ315" s="105">
        <v>337</v>
      </c>
      <c r="AK315" s="111"/>
      <c r="AL315" s="105"/>
      <c r="AM315" s="105"/>
      <c r="AN315" s="105"/>
      <c r="AO315" s="110">
        <f t="shared" si="282"/>
        <v>337</v>
      </c>
      <c r="AP315" s="105">
        <f t="shared" si="297"/>
        <v>67.400000000000006</v>
      </c>
      <c r="AQ315" s="109">
        <v>337</v>
      </c>
      <c r="AR315" s="114"/>
      <c r="AS315" s="114"/>
      <c r="AT315" s="109"/>
      <c r="AU315" s="109"/>
      <c r="AV315" s="105">
        <f t="shared" si="283"/>
        <v>337</v>
      </c>
      <c r="AW315" s="105">
        <f t="shared" si="298"/>
        <v>67.400000000000006</v>
      </c>
      <c r="AX315" s="109">
        <v>337</v>
      </c>
      <c r="AY315" s="115"/>
      <c r="AZ315" s="115"/>
      <c r="BA315" s="115"/>
      <c r="BB315" s="114"/>
      <c r="BC315" s="105">
        <f t="shared" si="284"/>
        <v>337</v>
      </c>
      <c r="BD315" s="109">
        <f t="shared" si="299"/>
        <v>67.400000000000006</v>
      </c>
      <c r="BE315" s="109">
        <v>337</v>
      </c>
      <c r="BF315" s="109"/>
      <c r="BG315" s="109"/>
      <c r="BH315" s="109"/>
      <c r="BI315" s="109">
        <v>300</v>
      </c>
      <c r="BJ315" s="114"/>
      <c r="BK315" s="105">
        <f t="shared" si="285"/>
        <v>637</v>
      </c>
      <c r="BL315" s="105">
        <f t="shared" si="291"/>
        <v>127.4</v>
      </c>
      <c r="BM315" s="109">
        <v>337</v>
      </c>
      <c r="BN315" s="109"/>
      <c r="BO315" s="109"/>
      <c r="BP315" s="109"/>
      <c r="BQ315" s="109"/>
      <c r="BR315" s="105">
        <f t="shared" si="286"/>
        <v>337</v>
      </c>
      <c r="BS315" s="105">
        <f t="shared" si="292"/>
        <v>67.400000000000006</v>
      </c>
      <c r="BT315" s="109">
        <v>337</v>
      </c>
      <c r="BU315" s="109"/>
      <c r="BV315" s="109"/>
      <c r="BW315" s="109"/>
      <c r="BX315" s="116"/>
      <c r="BY315" s="105">
        <f t="shared" si="287"/>
        <v>337</v>
      </c>
      <c r="BZ315" s="105">
        <f t="shared" si="288"/>
        <v>67.400000000000006</v>
      </c>
      <c r="CA315" s="107">
        <v>337</v>
      </c>
      <c r="CB315" s="107"/>
      <c r="CC315" s="109"/>
      <c r="CD315" s="115"/>
      <c r="CE315" s="114"/>
      <c r="CF315" s="105">
        <f t="shared" si="289"/>
        <v>337</v>
      </c>
      <c r="CG315" s="105">
        <f t="shared" si="290"/>
        <v>67.400000000000006</v>
      </c>
      <c r="CH315" s="107">
        <v>337</v>
      </c>
      <c r="CI315" s="109"/>
      <c r="CJ315" s="109"/>
      <c r="CK315" s="107">
        <v>337</v>
      </c>
      <c r="CL315" s="105"/>
      <c r="CM315" s="114"/>
      <c r="CN315" s="105">
        <f t="shared" si="300"/>
        <v>674</v>
      </c>
      <c r="CO315" s="105">
        <f t="shared" si="301"/>
        <v>134.80000000000001</v>
      </c>
      <c r="CP315" s="105">
        <f t="shared" si="302"/>
        <v>3912.94</v>
      </c>
      <c r="CQ315" s="105">
        <f t="shared" si="303"/>
        <v>0</v>
      </c>
      <c r="CR315" s="105">
        <f t="shared" si="304"/>
        <v>1069</v>
      </c>
      <c r="CS315" s="105">
        <f t="shared" si="305"/>
        <v>0</v>
      </c>
      <c r="CT315" s="105">
        <f t="shared" si="306"/>
        <v>4981.9399999999996</v>
      </c>
      <c r="CU315" s="125">
        <f t="shared" si="309"/>
        <v>415.16166666666663</v>
      </c>
      <c r="CV315" s="106">
        <f t="shared" si="307"/>
        <v>996.38799999999981</v>
      </c>
      <c r="CW315" s="105">
        <f t="shared" si="308"/>
        <v>3985.5519999999997</v>
      </c>
      <c r="CY315" s="87"/>
    </row>
    <row r="316" spans="1:103" s="88" customFormat="1" ht="18.95" customHeight="1" x14ac:dyDescent="0.25">
      <c r="A316" s="111">
        <v>111</v>
      </c>
      <c r="B316" s="104" t="s">
        <v>124</v>
      </c>
      <c r="C316" s="117" t="s">
        <v>90</v>
      </c>
      <c r="D316" s="110">
        <v>205.94</v>
      </c>
      <c r="E316" s="110"/>
      <c r="F316" s="110"/>
      <c r="G316" s="110"/>
      <c r="H316" s="105"/>
      <c r="I316" s="110">
        <f t="shared" si="310"/>
        <v>205.94</v>
      </c>
      <c r="J316" s="106">
        <f t="shared" si="311"/>
        <v>41.188000000000002</v>
      </c>
      <c r="K316" s="110">
        <v>337</v>
      </c>
      <c r="L316" s="110"/>
      <c r="M316" s="110"/>
      <c r="N316" s="110">
        <v>132</v>
      </c>
      <c r="O316" s="110"/>
      <c r="P316" s="106"/>
      <c r="Q316" s="110">
        <f t="shared" si="312"/>
        <v>469</v>
      </c>
      <c r="R316" s="110">
        <f t="shared" si="313"/>
        <v>93.800000000000011</v>
      </c>
      <c r="S316" s="110">
        <v>337</v>
      </c>
      <c r="T316" s="110"/>
      <c r="U316" s="110"/>
      <c r="V316" s="110"/>
      <c r="W316" s="110"/>
      <c r="X316" s="110"/>
      <c r="Y316" s="110"/>
      <c r="Z316" s="110">
        <f t="shared" si="314"/>
        <v>337</v>
      </c>
      <c r="AA316" s="105">
        <f t="shared" si="315"/>
        <v>67.400000000000006</v>
      </c>
      <c r="AB316" s="110">
        <v>337</v>
      </c>
      <c r="AC316" s="110"/>
      <c r="AD316" s="110"/>
      <c r="AE316" s="110">
        <v>300</v>
      </c>
      <c r="AF316" s="110"/>
      <c r="AG316" s="110"/>
      <c r="AH316" s="105">
        <f t="shared" si="281"/>
        <v>637</v>
      </c>
      <c r="AI316" s="105">
        <f t="shared" si="296"/>
        <v>127.4</v>
      </c>
      <c r="AJ316" s="105">
        <v>337</v>
      </c>
      <c r="AK316" s="111"/>
      <c r="AL316" s="105"/>
      <c r="AM316" s="105"/>
      <c r="AN316" s="105"/>
      <c r="AO316" s="110">
        <f t="shared" si="282"/>
        <v>337</v>
      </c>
      <c r="AP316" s="105">
        <f t="shared" si="297"/>
        <v>67.400000000000006</v>
      </c>
      <c r="AQ316" s="109">
        <v>337</v>
      </c>
      <c r="AR316" s="114"/>
      <c r="AS316" s="114"/>
      <c r="AT316" s="109"/>
      <c r="AU316" s="109"/>
      <c r="AV316" s="105">
        <f t="shared" si="283"/>
        <v>337</v>
      </c>
      <c r="AW316" s="105">
        <f t="shared" si="298"/>
        <v>67.400000000000006</v>
      </c>
      <c r="AX316" s="109">
        <v>337</v>
      </c>
      <c r="AY316" s="115"/>
      <c r="AZ316" s="115"/>
      <c r="BA316" s="115"/>
      <c r="BB316" s="114"/>
      <c r="BC316" s="105">
        <f t="shared" si="284"/>
        <v>337</v>
      </c>
      <c r="BD316" s="109">
        <f t="shared" si="299"/>
        <v>67.400000000000006</v>
      </c>
      <c r="BE316" s="109">
        <v>337</v>
      </c>
      <c r="BF316" s="109"/>
      <c r="BG316" s="109"/>
      <c r="BH316" s="109"/>
      <c r="BI316" s="109">
        <v>300</v>
      </c>
      <c r="BJ316" s="114"/>
      <c r="BK316" s="105">
        <f t="shared" si="285"/>
        <v>637</v>
      </c>
      <c r="BL316" s="105">
        <f t="shared" si="291"/>
        <v>127.4</v>
      </c>
      <c r="BM316" s="109">
        <v>337</v>
      </c>
      <c r="BN316" s="109"/>
      <c r="BO316" s="109"/>
      <c r="BP316" s="109"/>
      <c r="BQ316" s="109"/>
      <c r="BR316" s="105">
        <f t="shared" si="286"/>
        <v>337</v>
      </c>
      <c r="BS316" s="105">
        <f t="shared" si="292"/>
        <v>67.400000000000006</v>
      </c>
      <c r="BT316" s="109">
        <v>337</v>
      </c>
      <c r="BU316" s="109"/>
      <c r="BV316" s="109"/>
      <c r="BW316" s="109"/>
      <c r="BX316" s="116"/>
      <c r="BY316" s="105">
        <f t="shared" si="287"/>
        <v>337</v>
      </c>
      <c r="BZ316" s="105">
        <f t="shared" si="288"/>
        <v>67.400000000000006</v>
      </c>
      <c r="CA316" s="107">
        <v>337</v>
      </c>
      <c r="CB316" s="107"/>
      <c r="CC316" s="109"/>
      <c r="CD316" s="115"/>
      <c r="CE316" s="114"/>
      <c r="CF316" s="105">
        <f t="shared" si="289"/>
        <v>337</v>
      </c>
      <c r="CG316" s="105">
        <f t="shared" si="290"/>
        <v>67.400000000000006</v>
      </c>
      <c r="CH316" s="107">
        <v>337</v>
      </c>
      <c r="CI316" s="109"/>
      <c r="CJ316" s="109"/>
      <c r="CK316" s="107">
        <v>337</v>
      </c>
      <c r="CL316" s="105"/>
      <c r="CM316" s="114"/>
      <c r="CN316" s="105">
        <f t="shared" si="300"/>
        <v>674</v>
      </c>
      <c r="CO316" s="105">
        <f t="shared" si="301"/>
        <v>134.80000000000001</v>
      </c>
      <c r="CP316" s="105">
        <f t="shared" si="302"/>
        <v>3912.94</v>
      </c>
      <c r="CQ316" s="105">
        <f t="shared" si="303"/>
        <v>0</v>
      </c>
      <c r="CR316" s="105">
        <f t="shared" si="304"/>
        <v>1069</v>
      </c>
      <c r="CS316" s="105">
        <f t="shared" si="305"/>
        <v>0</v>
      </c>
      <c r="CT316" s="105">
        <f t="shared" si="306"/>
        <v>4981.9399999999996</v>
      </c>
      <c r="CU316" s="125">
        <f t="shared" si="309"/>
        <v>415.16166666666663</v>
      </c>
      <c r="CV316" s="106">
        <f t="shared" si="307"/>
        <v>996.38799999999981</v>
      </c>
      <c r="CW316" s="105">
        <f t="shared" si="308"/>
        <v>3985.5519999999997</v>
      </c>
      <c r="CY316" s="87"/>
    </row>
    <row r="317" spans="1:103" s="88" customFormat="1" ht="18.95" customHeight="1" x14ac:dyDescent="0.25">
      <c r="A317" s="111">
        <v>112</v>
      </c>
      <c r="B317" s="104" t="s">
        <v>123</v>
      </c>
      <c r="C317" s="117" t="s">
        <v>90</v>
      </c>
      <c r="D317" s="110">
        <v>205.94</v>
      </c>
      <c r="E317" s="110"/>
      <c r="F317" s="110"/>
      <c r="G317" s="110"/>
      <c r="H317" s="105"/>
      <c r="I317" s="110">
        <f t="shared" si="310"/>
        <v>205.94</v>
      </c>
      <c r="J317" s="106">
        <f t="shared" si="311"/>
        <v>41.188000000000002</v>
      </c>
      <c r="K317" s="110">
        <v>337</v>
      </c>
      <c r="L317" s="110"/>
      <c r="M317" s="110"/>
      <c r="N317" s="110">
        <v>132</v>
      </c>
      <c r="O317" s="110"/>
      <c r="P317" s="106"/>
      <c r="Q317" s="110">
        <f t="shared" si="312"/>
        <v>469</v>
      </c>
      <c r="R317" s="110">
        <f t="shared" si="313"/>
        <v>93.800000000000011</v>
      </c>
      <c r="S317" s="110">
        <v>337</v>
      </c>
      <c r="T317" s="110"/>
      <c r="U317" s="110"/>
      <c r="V317" s="110"/>
      <c r="W317" s="110"/>
      <c r="X317" s="110"/>
      <c r="Y317" s="110"/>
      <c r="Z317" s="110">
        <f t="shared" si="314"/>
        <v>337</v>
      </c>
      <c r="AA317" s="105">
        <f t="shared" si="315"/>
        <v>67.400000000000006</v>
      </c>
      <c r="AB317" s="110">
        <v>337</v>
      </c>
      <c r="AC317" s="110"/>
      <c r="AD317" s="110"/>
      <c r="AE317" s="110">
        <v>300</v>
      </c>
      <c r="AF317" s="110"/>
      <c r="AG317" s="110"/>
      <c r="AH317" s="105">
        <f t="shared" si="281"/>
        <v>637</v>
      </c>
      <c r="AI317" s="105">
        <f t="shared" si="296"/>
        <v>127.4</v>
      </c>
      <c r="AJ317" s="105">
        <v>337</v>
      </c>
      <c r="AK317" s="111"/>
      <c r="AL317" s="105"/>
      <c r="AM317" s="105"/>
      <c r="AN317" s="105"/>
      <c r="AO317" s="110">
        <f t="shared" si="282"/>
        <v>337</v>
      </c>
      <c r="AP317" s="105">
        <f t="shared" si="297"/>
        <v>67.400000000000006</v>
      </c>
      <c r="AQ317" s="109">
        <v>337</v>
      </c>
      <c r="AR317" s="114"/>
      <c r="AS317" s="114"/>
      <c r="AT317" s="109"/>
      <c r="AU317" s="109"/>
      <c r="AV317" s="105">
        <f t="shared" si="283"/>
        <v>337</v>
      </c>
      <c r="AW317" s="105">
        <f t="shared" si="298"/>
        <v>67.400000000000006</v>
      </c>
      <c r="AX317" s="109">
        <v>337</v>
      </c>
      <c r="AY317" s="115"/>
      <c r="AZ317" s="115"/>
      <c r="BA317" s="115"/>
      <c r="BB317" s="114"/>
      <c r="BC317" s="105">
        <f t="shared" si="284"/>
        <v>337</v>
      </c>
      <c r="BD317" s="109">
        <f t="shared" si="299"/>
        <v>67.400000000000006</v>
      </c>
      <c r="BE317" s="109">
        <v>337</v>
      </c>
      <c r="BF317" s="109"/>
      <c r="BG317" s="109"/>
      <c r="BH317" s="109"/>
      <c r="BI317" s="109">
        <v>300</v>
      </c>
      <c r="BJ317" s="114"/>
      <c r="BK317" s="105">
        <f t="shared" si="285"/>
        <v>637</v>
      </c>
      <c r="BL317" s="105">
        <f t="shared" si="291"/>
        <v>127.4</v>
      </c>
      <c r="BM317" s="109">
        <v>337</v>
      </c>
      <c r="BN317" s="109"/>
      <c r="BO317" s="109"/>
      <c r="BP317" s="109"/>
      <c r="BQ317" s="109"/>
      <c r="BR317" s="105">
        <f t="shared" si="286"/>
        <v>337</v>
      </c>
      <c r="BS317" s="105">
        <f t="shared" si="292"/>
        <v>67.400000000000006</v>
      </c>
      <c r="BT317" s="109">
        <v>337</v>
      </c>
      <c r="BU317" s="109"/>
      <c r="BV317" s="109"/>
      <c r="BW317" s="109"/>
      <c r="BX317" s="116"/>
      <c r="BY317" s="105">
        <f t="shared" si="287"/>
        <v>337</v>
      </c>
      <c r="BZ317" s="105">
        <f t="shared" si="288"/>
        <v>67.400000000000006</v>
      </c>
      <c r="CA317" s="107">
        <v>337</v>
      </c>
      <c r="CB317" s="107"/>
      <c r="CC317" s="109"/>
      <c r="CD317" s="115"/>
      <c r="CE317" s="114"/>
      <c r="CF317" s="105">
        <f t="shared" si="289"/>
        <v>337</v>
      </c>
      <c r="CG317" s="105">
        <f t="shared" si="290"/>
        <v>67.400000000000006</v>
      </c>
      <c r="CH317" s="107">
        <v>337</v>
      </c>
      <c r="CI317" s="109"/>
      <c r="CJ317" s="109"/>
      <c r="CK317" s="107">
        <v>337</v>
      </c>
      <c r="CL317" s="105"/>
      <c r="CM317" s="114"/>
      <c r="CN317" s="105">
        <f t="shared" si="300"/>
        <v>674</v>
      </c>
      <c r="CO317" s="105">
        <f t="shared" si="301"/>
        <v>134.80000000000001</v>
      </c>
      <c r="CP317" s="105">
        <f t="shared" si="302"/>
        <v>3912.94</v>
      </c>
      <c r="CQ317" s="105">
        <f t="shared" si="303"/>
        <v>0</v>
      </c>
      <c r="CR317" s="105">
        <f t="shared" si="304"/>
        <v>1069</v>
      </c>
      <c r="CS317" s="105">
        <f t="shared" si="305"/>
        <v>0</v>
      </c>
      <c r="CT317" s="105">
        <f t="shared" si="306"/>
        <v>4981.9399999999996</v>
      </c>
      <c r="CU317" s="125">
        <f t="shared" si="309"/>
        <v>415.16166666666663</v>
      </c>
      <c r="CV317" s="106">
        <f t="shared" si="307"/>
        <v>996.38799999999981</v>
      </c>
      <c r="CW317" s="105">
        <f t="shared" si="308"/>
        <v>3985.5519999999997</v>
      </c>
      <c r="CY317" s="87"/>
    </row>
    <row r="318" spans="1:103" s="88" customFormat="1" ht="18.95" customHeight="1" x14ac:dyDescent="0.25">
      <c r="A318" s="111">
        <v>113</v>
      </c>
      <c r="B318" s="104" t="s">
        <v>122</v>
      </c>
      <c r="C318" s="117" t="s">
        <v>90</v>
      </c>
      <c r="D318" s="110">
        <v>168.5</v>
      </c>
      <c r="E318" s="110"/>
      <c r="F318" s="110"/>
      <c r="G318" s="110"/>
      <c r="H318" s="105"/>
      <c r="I318" s="110">
        <f t="shared" si="310"/>
        <v>168.5</v>
      </c>
      <c r="J318" s="106">
        <f t="shared" si="311"/>
        <v>33.700000000000003</v>
      </c>
      <c r="K318" s="110">
        <v>337</v>
      </c>
      <c r="L318" s="110"/>
      <c r="M318" s="110"/>
      <c r="N318" s="110">
        <v>169</v>
      </c>
      <c r="O318" s="110"/>
      <c r="P318" s="106"/>
      <c r="Q318" s="110">
        <f t="shared" si="312"/>
        <v>506</v>
      </c>
      <c r="R318" s="110">
        <f t="shared" si="313"/>
        <v>101.2</v>
      </c>
      <c r="S318" s="110">
        <v>337</v>
      </c>
      <c r="T318" s="110"/>
      <c r="U318" s="110"/>
      <c r="V318" s="110"/>
      <c r="W318" s="110"/>
      <c r="X318" s="110"/>
      <c r="Y318" s="110"/>
      <c r="Z318" s="110">
        <f t="shared" si="314"/>
        <v>337</v>
      </c>
      <c r="AA318" s="105">
        <f t="shared" si="315"/>
        <v>67.400000000000006</v>
      </c>
      <c r="AB318" s="110">
        <v>337</v>
      </c>
      <c r="AC318" s="110"/>
      <c r="AD318" s="110"/>
      <c r="AE318" s="110">
        <v>300</v>
      </c>
      <c r="AF318" s="110"/>
      <c r="AG318" s="110"/>
      <c r="AH318" s="105">
        <f t="shared" si="281"/>
        <v>637</v>
      </c>
      <c r="AI318" s="105">
        <f t="shared" si="296"/>
        <v>127.4</v>
      </c>
      <c r="AJ318" s="105">
        <v>337</v>
      </c>
      <c r="AK318" s="111"/>
      <c r="AL318" s="105"/>
      <c r="AM318" s="105"/>
      <c r="AN318" s="105"/>
      <c r="AO318" s="110">
        <f t="shared" si="282"/>
        <v>337</v>
      </c>
      <c r="AP318" s="105">
        <f t="shared" si="297"/>
        <v>67.400000000000006</v>
      </c>
      <c r="AQ318" s="109">
        <v>337</v>
      </c>
      <c r="AR318" s="114"/>
      <c r="AS318" s="114"/>
      <c r="AT318" s="109"/>
      <c r="AU318" s="109"/>
      <c r="AV318" s="105">
        <f t="shared" si="283"/>
        <v>337</v>
      </c>
      <c r="AW318" s="105">
        <f t="shared" si="298"/>
        <v>67.400000000000006</v>
      </c>
      <c r="AX318" s="109">
        <v>337</v>
      </c>
      <c r="AY318" s="115"/>
      <c r="AZ318" s="115"/>
      <c r="BA318" s="115"/>
      <c r="BB318" s="114"/>
      <c r="BC318" s="105">
        <f t="shared" si="284"/>
        <v>337</v>
      </c>
      <c r="BD318" s="109">
        <f t="shared" si="299"/>
        <v>67.400000000000006</v>
      </c>
      <c r="BE318" s="109">
        <v>337</v>
      </c>
      <c r="BF318" s="109"/>
      <c r="BG318" s="109"/>
      <c r="BH318" s="109"/>
      <c r="BI318" s="109">
        <v>300</v>
      </c>
      <c r="BJ318" s="114"/>
      <c r="BK318" s="105">
        <f t="shared" si="285"/>
        <v>637</v>
      </c>
      <c r="BL318" s="105">
        <f t="shared" si="291"/>
        <v>127.4</v>
      </c>
      <c r="BM318" s="109">
        <v>337</v>
      </c>
      <c r="BN318" s="109"/>
      <c r="BO318" s="109"/>
      <c r="BP318" s="109"/>
      <c r="BQ318" s="109"/>
      <c r="BR318" s="105">
        <f t="shared" si="286"/>
        <v>337</v>
      </c>
      <c r="BS318" s="105">
        <f t="shared" si="292"/>
        <v>67.400000000000006</v>
      </c>
      <c r="BT318" s="109">
        <v>337</v>
      </c>
      <c r="BU318" s="109"/>
      <c r="BV318" s="109"/>
      <c r="BW318" s="109"/>
      <c r="BX318" s="116"/>
      <c r="BY318" s="105">
        <f t="shared" si="287"/>
        <v>337</v>
      </c>
      <c r="BZ318" s="105">
        <f t="shared" si="288"/>
        <v>67.400000000000006</v>
      </c>
      <c r="CA318" s="107">
        <v>337</v>
      </c>
      <c r="CB318" s="107"/>
      <c r="CC318" s="109"/>
      <c r="CD318" s="115"/>
      <c r="CE318" s="114"/>
      <c r="CF318" s="105">
        <f t="shared" si="289"/>
        <v>337</v>
      </c>
      <c r="CG318" s="105">
        <f t="shared" si="290"/>
        <v>67.400000000000006</v>
      </c>
      <c r="CH318" s="107">
        <v>337</v>
      </c>
      <c r="CI318" s="109"/>
      <c r="CJ318" s="109"/>
      <c r="CK318" s="107">
        <v>337</v>
      </c>
      <c r="CL318" s="105"/>
      <c r="CM318" s="114"/>
      <c r="CN318" s="105">
        <f t="shared" si="300"/>
        <v>674</v>
      </c>
      <c r="CO318" s="105">
        <f t="shared" si="301"/>
        <v>134.80000000000001</v>
      </c>
      <c r="CP318" s="105">
        <f t="shared" si="302"/>
        <v>3875.5</v>
      </c>
      <c r="CQ318" s="105">
        <f t="shared" si="303"/>
        <v>0</v>
      </c>
      <c r="CR318" s="105">
        <f t="shared" si="304"/>
        <v>1106</v>
      </c>
      <c r="CS318" s="105">
        <f t="shared" si="305"/>
        <v>0</v>
      </c>
      <c r="CT318" s="105">
        <f t="shared" si="306"/>
        <v>4981.5</v>
      </c>
      <c r="CU318" s="125">
        <f t="shared" si="309"/>
        <v>415.125</v>
      </c>
      <c r="CV318" s="106">
        <f t="shared" si="307"/>
        <v>996.3</v>
      </c>
      <c r="CW318" s="105">
        <f t="shared" si="308"/>
        <v>3985.2</v>
      </c>
      <c r="CY318" s="87"/>
    </row>
    <row r="319" spans="1:103" s="88" customFormat="1" ht="18.95" customHeight="1" x14ac:dyDescent="0.25">
      <c r="A319" s="111">
        <v>114</v>
      </c>
      <c r="B319" s="104" t="s">
        <v>121</v>
      </c>
      <c r="C319" s="117" t="s">
        <v>90</v>
      </c>
      <c r="D319" s="110">
        <v>205.94</v>
      </c>
      <c r="E319" s="110"/>
      <c r="F319" s="110"/>
      <c r="G319" s="110"/>
      <c r="H319" s="105"/>
      <c r="I319" s="110">
        <f t="shared" si="310"/>
        <v>205.94</v>
      </c>
      <c r="J319" s="106">
        <f t="shared" si="311"/>
        <v>41.188000000000002</v>
      </c>
      <c r="K319" s="110">
        <v>337</v>
      </c>
      <c r="L319" s="110"/>
      <c r="M319" s="110"/>
      <c r="N319" s="110">
        <v>132</v>
      </c>
      <c r="O319" s="110"/>
      <c r="P319" s="106"/>
      <c r="Q319" s="110">
        <f t="shared" si="312"/>
        <v>469</v>
      </c>
      <c r="R319" s="110">
        <f t="shared" si="313"/>
        <v>93.800000000000011</v>
      </c>
      <c r="S319" s="110">
        <v>337</v>
      </c>
      <c r="T319" s="110"/>
      <c r="U319" s="110"/>
      <c r="V319" s="110"/>
      <c r="W319" s="110"/>
      <c r="X319" s="110"/>
      <c r="Y319" s="110"/>
      <c r="Z319" s="110">
        <f t="shared" si="314"/>
        <v>337</v>
      </c>
      <c r="AA319" s="105">
        <f t="shared" si="315"/>
        <v>67.400000000000006</v>
      </c>
      <c r="AB319" s="110">
        <v>337</v>
      </c>
      <c r="AC319" s="110"/>
      <c r="AD319" s="110"/>
      <c r="AE319" s="110">
        <v>300</v>
      </c>
      <c r="AF319" s="110"/>
      <c r="AG319" s="110"/>
      <c r="AH319" s="105">
        <f t="shared" si="281"/>
        <v>637</v>
      </c>
      <c r="AI319" s="105">
        <f t="shared" si="296"/>
        <v>127.4</v>
      </c>
      <c r="AJ319" s="105">
        <v>337</v>
      </c>
      <c r="AK319" s="111"/>
      <c r="AL319" s="105"/>
      <c r="AM319" s="105"/>
      <c r="AN319" s="105"/>
      <c r="AO319" s="110">
        <f t="shared" si="282"/>
        <v>337</v>
      </c>
      <c r="AP319" s="105">
        <f t="shared" si="297"/>
        <v>67.400000000000006</v>
      </c>
      <c r="AQ319" s="109">
        <v>337</v>
      </c>
      <c r="AR319" s="114"/>
      <c r="AS319" s="114"/>
      <c r="AT319" s="109"/>
      <c r="AU319" s="109"/>
      <c r="AV319" s="105">
        <f t="shared" si="283"/>
        <v>337</v>
      </c>
      <c r="AW319" s="105">
        <f t="shared" si="298"/>
        <v>67.400000000000006</v>
      </c>
      <c r="AX319" s="109">
        <v>337</v>
      </c>
      <c r="AY319" s="115"/>
      <c r="AZ319" s="115"/>
      <c r="BA319" s="115"/>
      <c r="BB319" s="114"/>
      <c r="BC319" s="105">
        <f t="shared" si="284"/>
        <v>337</v>
      </c>
      <c r="BD319" s="109">
        <f t="shared" si="299"/>
        <v>67.400000000000006</v>
      </c>
      <c r="BE319" s="109">
        <v>337</v>
      </c>
      <c r="BF319" s="109"/>
      <c r="BG319" s="109"/>
      <c r="BH319" s="109"/>
      <c r="BI319" s="109">
        <v>300</v>
      </c>
      <c r="BJ319" s="114"/>
      <c r="BK319" s="105">
        <f t="shared" si="285"/>
        <v>637</v>
      </c>
      <c r="BL319" s="105">
        <f t="shared" si="291"/>
        <v>127.4</v>
      </c>
      <c r="BM319" s="109">
        <v>337</v>
      </c>
      <c r="BN319" s="109"/>
      <c r="BO319" s="109"/>
      <c r="BP319" s="109"/>
      <c r="BQ319" s="109"/>
      <c r="BR319" s="105">
        <f t="shared" si="286"/>
        <v>337</v>
      </c>
      <c r="BS319" s="105">
        <f t="shared" si="292"/>
        <v>67.400000000000006</v>
      </c>
      <c r="BT319" s="109">
        <v>337</v>
      </c>
      <c r="BU319" s="109"/>
      <c r="BV319" s="109"/>
      <c r="BW319" s="109"/>
      <c r="BX319" s="116"/>
      <c r="BY319" s="105">
        <f t="shared" si="287"/>
        <v>337</v>
      </c>
      <c r="BZ319" s="105">
        <f t="shared" si="288"/>
        <v>67.400000000000006</v>
      </c>
      <c r="CA319" s="107">
        <v>337</v>
      </c>
      <c r="CB319" s="107"/>
      <c r="CC319" s="109"/>
      <c r="CD319" s="115"/>
      <c r="CE319" s="114"/>
      <c r="CF319" s="105">
        <f t="shared" si="289"/>
        <v>337</v>
      </c>
      <c r="CG319" s="105">
        <f t="shared" si="290"/>
        <v>67.400000000000006</v>
      </c>
      <c r="CH319" s="107">
        <v>337</v>
      </c>
      <c r="CI319" s="109"/>
      <c r="CJ319" s="109"/>
      <c r="CK319" s="107">
        <v>337</v>
      </c>
      <c r="CL319" s="105"/>
      <c r="CM319" s="114"/>
      <c r="CN319" s="105">
        <f t="shared" si="300"/>
        <v>674</v>
      </c>
      <c r="CO319" s="105">
        <f t="shared" si="301"/>
        <v>134.80000000000001</v>
      </c>
      <c r="CP319" s="105">
        <f t="shared" si="302"/>
        <v>3912.94</v>
      </c>
      <c r="CQ319" s="105">
        <f t="shared" si="303"/>
        <v>0</v>
      </c>
      <c r="CR319" s="105">
        <f t="shared" si="304"/>
        <v>1069</v>
      </c>
      <c r="CS319" s="105">
        <f t="shared" si="305"/>
        <v>0</v>
      </c>
      <c r="CT319" s="105">
        <f t="shared" si="306"/>
        <v>4981.9399999999996</v>
      </c>
      <c r="CU319" s="125">
        <f t="shared" si="309"/>
        <v>415.16166666666663</v>
      </c>
      <c r="CV319" s="106">
        <f t="shared" si="307"/>
        <v>996.38799999999981</v>
      </c>
      <c r="CW319" s="105">
        <f t="shared" si="308"/>
        <v>3985.5519999999997</v>
      </c>
      <c r="CY319" s="87"/>
    </row>
    <row r="320" spans="1:103" s="88" customFormat="1" ht="18.95" customHeight="1" x14ac:dyDescent="0.25">
      <c r="A320" s="111">
        <v>115</v>
      </c>
      <c r="B320" s="104" t="s">
        <v>120</v>
      </c>
      <c r="C320" s="117" t="s">
        <v>90</v>
      </c>
      <c r="D320" s="110">
        <v>205.94</v>
      </c>
      <c r="E320" s="110"/>
      <c r="F320" s="110"/>
      <c r="G320" s="110"/>
      <c r="H320" s="105"/>
      <c r="I320" s="110">
        <f t="shared" si="310"/>
        <v>205.94</v>
      </c>
      <c r="J320" s="106">
        <f t="shared" si="311"/>
        <v>41.188000000000002</v>
      </c>
      <c r="K320" s="110">
        <v>337</v>
      </c>
      <c r="L320" s="110"/>
      <c r="M320" s="110"/>
      <c r="N320" s="110">
        <v>132</v>
      </c>
      <c r="O320" s="110"/>
      <c r="P320" s="106"/>
      <c r="Q320" s="110">
        <f t="shared" si="312"/>
        <v>469</v>
      </c>
      <c r="R320" s="110">
        <f t="shared" si="313"/>
        <v>93.800000000000011</v>
      </c>
      <c r="S320" s="110">
        <v>337</v>
      </c>
      <c r="T320" s="110"/>
      <c r="U320" s="110"/>
      <c r="V320" s="110"/>
      <c r="W320" s="110"/>
      <c r="X320" s="110"/>
      <c r="Y320" s="110"/>
      <c r="Z320" s="110">
        <f t="shared" si="314"/>
        <v>337</v>
      </c>
      <c r="AA320" s="105">
        <f t="shared" si="315"/>
        <v>67.400000000000006</v>
      </c>
      <c r="AB320" s="110">
        <v>337</v>
      </c>
      <c r="AC320" s="110"/>
      <c r="AD320" s="110"/>
      <c r="AE320" s="110">
        <v>300</v>
      </c>
      <c r="AF320" s="110"/>
      <c r="AG320" s="110"/>
      <c r="AH320" s="105">
        <f t="shared" si="281"/>
        <v>637</v>
      </c>
      <c r="AI320" s="105">
        <f t="shared" si="296"/>
        <v>127.4</v>
      </c>
      <c r="AJ320" s="105">
        <v>337</v>
      </c>
      <c r="AK320" s="111"/>
      <c r="AL320" s="105"/>
      <c r="AM320" s="105"/>
      <c r="AN320" s="105"/>
      <c r="AO320" s="110">
        <f t="shared" si="282"/>
        <v>337</v>
      </c>
      <c r="AP320" s="105">
        <f t="shared" si="297"/>
        <v>67.400000000000006</v>
      </c>
      <c r="AQ320" s="109">
        <v>337</v>
      </c>
      <c r="AR320" s="114"/>
      <c r="AS320" s="114"/>
      <c r="AT320" s="109"/>
      <c r="AU320" s="109"/>
      <c r="AV320" s="105">
        <f t="shared" si="283"/>
        <v>337</v>
      </c>
      <c r="AW320" s="105">
        <f t="shared" si="298"/>
        <v>67.400000000000006</v>
      </c>
      <c r="AX320" s="109">
        <v>337</v>
      </c>
      <c r="AY320" s="115"/>
      <c r="AZ320" s="115"/>
      <c r="BA320" s="115"/>
      <c r="BB320" s="114"/>
      <c r="BC320" s="105">
        <f t="shared" si="284"/>
        <v>337</v>
      </c>
      <c r="BD320" s="109">
        <f t="shared" si="299"/>
        <v>67.400000000000006</v>
      </c>
      <c r="BE320" s="109">
        <v>337</v>
      </c>
      <c r="BF320" s="109"/>
      <c r="BG320" s="109"/>
      <c r="BH320" s="109"/>
      <c r="BI320" s="109">
        <v>300</v>
      </c>
      <c r="BJ320" s="114"/>
      <c r="BK320" s="105">
        <f t="shared" si="285"/>
        <v>637</v>
      </c>
      <c r="BL320" s="105">
        <f t="shared" si="291"/>
        <v>127.4</v>
      </c>
      <c r="BM320" s="109">
        <v>337</v>
      </c>
      <c r="BN320" s="109"/>
      <c r="BO320" s="109"/>
      <c r="BP320" s="109"/>
      <c r="BQ320" s="109"/>
      <c r="BR320" s="105">
        <f t="shared" si="286"/>
        <v>337</v>
      </c>
      <c r="BS320" s="105">
        <f t="shared" si="292"/>
        <v>67.400000000000006</v>
      </c>
      <c r="BT320" s="109">
        <v>337</v>
      </c>
      <c r="BU320" s="109"/>
      <c r="BV320" s="109"/>
      <c r="BW320" s="109"/>
      <c r="BX320" s="116"/>
      <c r="BY320" s="105">
        <f t="shared" si="287"/>
        <v>337</v>
      </c>
      <c r="BZ320" s="105">
        <f t="shared" si="288"/>
        <v>67.400000000000006</v>
      </c>
      <c r="CA320" s="107">
        <v>337</v>
      </c>
      <c r="CB320" s="107"/>
      <c r="CC320" s="109"/>
      <c r="CD320" s="115"/>
      <c r="CE320" s="114"/>
      <c r="CF320" s="105">
        <f t="shared" si="289"/>
        <v>337</v>
      </c>
      <c r="CG320" s="105">
        <f t="shared" si="290"/>
        <v>67.400000000000006</v>
      </c>
      <c r="CH320" s="107">
        <v>337</v>
      </c>
      <c r="CI320" s="109"/>
      <c r="CJ320" s="109"/>
      <c r="CK320" s="107">
        <v>337</v>
      </c>
      <c r="CL320" s="105"/>
      <c r="CM320" s="114"/>
      <c r="CN320" s="105">
        <f t="shared" si="300"/>
        <v>674</v>
      </c>
      <c r="CO320" s="105">
        <f t="shared" si="301"/>
        <v>134.80000000000001</v>
      </c>
      <c r="CP320" s="105">
        <f t="shared" si="302"/>
        <v>3912.94</v>
      </c>
      <c r="CQ320" s="105">
        <f t="shared" si="303"/>
        <v>0</v>
      </c>
      <c r="CR320" s="105">
        <f t="shared" si="304"/>
        <v>1069</v>
      </c>
      <c r="CS320" s="105">
        <f t="shared" si="305"/>
        <v>0</v>
      </c>
      <c r="CT320" s="105">
        <f t="shared" si="306"/>
        <v>4981.9399999999996</v>
      </c>
      <c r="CU320" s="125">
        <f t="shared" si="309"/>
        <v>415.16166666666663</v>
      </c>
      <c r="CV320" s="106">
        <f t="shared" si="307"/>
        <v>996.38799999999981</v>
      </c>
      <c r="CW320" s="105">
        <f t="shared" si="308"/>
        <v>3985.5519999999997</v>
      </c>
      <c r="CY320" s="87"/>
    </row>
    <row r="321" spans="1:103" s="88" customFormat="1" ht="18.95" customHeight="1" x14ac:dyDescent="0.25">
      <c r="A321" s="111">
        <v>116</v>
      </c>
      <c r="B321" s="104" t="s">
        <v>119</v>
      </c>
      <c r="C321" s="117" t="s">
        <v>90</v>
      </c>
      <c r="D321" s="110">
        <v>205.94</v>
      </c>
      <c r="E321" s="110"/>
      <c r="F321" s="110"/>
      <c r="G321" s="110"/>
      <c r="H321" s="105"/>
      <c r="I321" s="110">
        <f t="shared" si="310"/>
        <v>205.94</v>
      </c>
      <c r="J321" s="106">
        <f t="shared" si="311"/>
        <v>41.188000000000002</v>
      </c>
      <c r="K321" s="110">
        <v>337</v>
      </c>
      <c r="L321" s="110"/>
      <c r="M321" s="110"/>
      <c r="N321" s="110">
        <v>132</v>
      </c>
      <c r="O321" s="110"/>
      <c r="P321" s="106"/>
      <c r="Q321" s="110">
        <f t="shared" si="312"/>
        <v>469</v>
      </c>
      <c r="R321" s="110">
        <f t="shared" si="313"/>
        <v>93.800000000000011</v>
      </c>
      <c r="S321" s="110">
        <v>337</v>
      </c>
      <c r="T321" s="110"/>
      <c r="U321" s="110"/>
      <c r="V321" s="110"/>
      <c r="W321" s="110"/>
      <c r="X321" s="110"/>
      <c r="Y321" s="110"/>
      <c r="Z321" s="110">
        <f t="shared" si="314"/>
        <v>337</v>
      </c>
      <c r="AA321" s="105">
        <f t="shared" si="315"/>
        <v>67.400000000000006</v>
      </c>
      <c r="AB321" s="110">
        <v>337</v>
      </c>
      <c r="AC321" s="110"/>
      <c r="AD321" s="110"/>
      <c r="AE321" s="110">
        <v>300</v>
      </c>
      <c r="AF321" s="110"/>
      <c r="AG321" s="110"/>
      <c r="AH321" s="105">
        <f t="shared" si="281"/>
        <v>637</v>
      </c>
      <c r="AI321" s="105">
        <f t="shared" si="296"/>
        <v>127.4</v>
      </c>
      <c r="AJ321" s="105">
        <v>337</v>
      </c>
      <c r="AK321" s="111"/>
      <c r="AL321" s="105"/>
      <c r="AM321" s="105"/>
      <c r="AN321" s="105"/>
      <c r="AO321" s="110">
        <f t="shared" si="282"/>
        <v>337</v>
      </c>
      <c r="AP321" s="105">
        <f t="shared" si="297"/>
        <v>67.400000000000006</v>
      </c>
      <c r="AQ321" s="109">
        <v>337</v>
      </c>
      <c r="AR321" s="114"/>
      <c r="AS321" s="114"/>
      <c r="AT321" s="109"/>
      <c r="AU321" s="109"/>
      <c r="AV321" s="105">
        <f t="shared" si="283"/>
        <v>337</v>
      </c>
      <c r="AW321" s="105">
        <f t="shared" si="298"/>
        <v>67.400000000000006</v>
      </c>
      <c r="AX321" s="109">
        <v>337</v>
      </c>
      <c r="AY321" s="115"/>
      <c r="AZ321" s="115"/>
      <c r="BA321" s="115"/>
      <c r="BB321" s="114"/>
      <c r="BC321" s="105">
        <f t="shared" si="284"/>
        <v>337</v>
      </c>
      <c r="BD321" s="109">
        <f t="shared" si="299"/>
        <v>67.400000000000006</v>
      </c>
      <c r="BE321" s="109">
        <v>337</v>
      </c>
      <c r="BF321" s="109"/>
      <c r="BG321" s="109"/>
      <c r="BH321" s="109"/>
      <c r="BI321" s="109">
        <v>300</v>
      </c>
      <c r="BJ321" s="114"/>
      <c r="BK321" s="105">
        <f t="shared" si="285"/>
        <v>637</v>
      </c>
      <c r="BL321" s="105">
        <f t="shared" si="291"/>
        <v>127.4</v>
      </c>
      <c r="BM321" s="109">
        <v>337</v>
      </c>
      <c r="BN321" s="109"/>
      <c r="BO321" s="109"/>
      <c r="BP321" s="109"/>
      <c r="BQ321" s="109"/>
      <c r="BR321" s="105">
        <f t="shared" si="286"/>
        <v>337</v>
      </c>
      <c r="BS321" s="105">
        <f t="shared" si="292"/>
        <v>67.400000000000006</v>
      </c>
      <c r="BT321" s="109">
        <v>337</v>
      </c>
      <c r="BU321" s="109"/>
      <c r="BV321" s="109"/>
      <c r="BW321" s="109"/>
      <c r="BX321" s="116"/>
      <c r="BY321" s="105">
        <f t="shared" si="287"/>
        <v>337</v>
      </c>
      <c r="BZ321" s="105">
        <f t="shared" si="288"/>
        <v>67.400000000000006</v>
      </c>
      <c r="CA321" s="107">
        <v>337</v>
      </c>
      <c r="CB321" s="107"/>
      <c r="CC321" s="109"/>
      <c r="CD321" s="115"/>
      <c r="CE321" s="114"/>
      <c r="CF321" s="105">
        <f t="shared" si="289"/>
        <v>337</v>
      </c>
      <c r="CG321" s="105">
        <f t="shared" si="290"/>
        <v>67.400000000000006</v>
      </c>
      <c r="CH321" s="107">
        <v>337</v>
      </c>
      <c r="CI321" s="109"/>
      <c r="CJ321" s="109"/>
      <c r="CK321" s="107">
        <v>337</v>
      </c>
      <c r="CL321" s="105"/>
      <c r="CM321" s="114"/>
      <c r="CN321" s="105">
        <f t="shared" si="300"/>
        <v>674</v>
      </c>
      <c r="CO321" s="105">
        <f t="shared" si="301"/>
        <v>134.80000000000001</v>
      </c>
      <c r="CP321" s="105">
        <f t="shared" si="302"/>
        <v>3912.94</v>
      </c>
      <c r="CQ321" s="105">
        <f t="shared" si="303"/>
        <v>0</v>
      </c>
      <c r="CR321" s="105">
        <f t="shared" si="304"/>
        <v>1069</v>
      </c>
      <c r="CS321" s="105">
        <f t="shared" si="305"/>
        <v>0</v>
      </c>
      <c r="CT321" s="105">
        <f t="shared" si="306"/>
        <v>4981.9399999999996</v>
      </c>
      <c r="CU321" s="125">
        <f t="shared" si="309"/>
        <v>415.16166666666663</v>
      </c>
      <c r="CV321" s="106">
        <f t="shared" si="307"/>
        <v>996.38799999999981</v>
      </c>
      <c r="CW321" s="105">
        <f t="shared" si="308"/>
        <v>3985.5519999999997</v>
      </c>
      <c r="CY321" s="87"/>
    </row>
    <row r="322" spans="1:103" s="88" customFormat="1" ht="18.95" customHeight="1" x14ac:dyDescent="0.25">
      <c r="A322" s="113"/>
      <c r="B322" s="113"/>
      <c r="C322" s="113"/>
      <c r="D322" s="112">
        <f t="shared" ref="D322:J322" si="316">SUM(D210:D321)</f>
        <v>80414.690000000046</v>
      </c>
      <c r="E322" s="112">
        <f t="shared" si="316"/>
        <v>0</v>
      </c>
      <c r="F322" s="112">
        <f t="shared" si="316"/>
        <v>0</v>
      </c>
      <c r="G322" s="112">
        <f t="shared" si="316"/>
        <v>4650</v>
      </c>
      <c r="H322" s="112">
        <f t="shared" si="316"/>
        <v>5253.95</v>
      </c>
      <c r="I322" s="112">
        <f t="shared" si="316"/>
        <v>90318.640000000058</v>
      </c>
      <c r="J322" s="112">
        <f t="shared" si="316"/>
        <v>17383.727999999966</v>
      </c>
      <c r="K322" s="112">
        <f t="shared" ref="K322:AP322" si="317">SUM(K211:K321)</f>
        <v>84507.450000000012</v>
      </c>
      <c r="L322" s="112">
        <f t="shared" si="317"/>
        <v>0</v>
      </c>
      <c r="M322" s="112">
        <f t="shared" si="317"/>
        <v>0</v>
      </c>
      <c r="N322" s="112">
        <f t="shared" si="317"/>
        <v>2677</v>
      </c>
      <c r="O322" s="112">
        <f t="shared" si="317"/>
        <v>0</v>
      </c>
      <c r="P322" s="112">
        <f t="shared" si="317"/>
        <v>2252.35</v>
      </c>
      <c r="Q322" s="112">
        <f t="shared" si="317"/>
        <v>89436.799999999988</v>
      </c>
      <c r="R322" s="112">
        <f t="shared" si="317"/>
        <v>17207.35999999999</v>
      </c>
      <c r="S322" s="112">
        <f t="shared" si="317"/>
        <v>87483.64</v>
      </c>
      <c r="T322" s="112">
        <f t="shared" si="317"/>
        <v>0</v>
      </c>
      <c r="U322" s="112">
        <f t="shared" si="317"/>
        <v>0</v>
      </c>
      <c r="V322" s="112">
        <f t="shared" si="317"/>
        <v>7000</v>
      </c>
      <c r="W322" s="112">
        <f t="shared" si="317"/>
        <v>4650</v>
      </c>
      <c r="X322" s="112">
        <f t="shared" si="317"/>
        <v>1750</v>
      </c>
      <c r="Y322" s="112">
        <f t="shared" si="317"/>
        <v>758.70999999999992</v>
      </c>
      <c r="Z322" s="112">
        <f t="shared" si="317"/>
        <v>101642.35</v>
      </c>
      <c r="AA322" s="112">
        <f t="shared" si="317"/>
        <v>19438.47000000003</v>
      </c>
      <c r="AB322" s="112">
        <f t="shared" si="317"/>
        <v>90937.96</v>
      </c>
      <c r="AC322" s="112">
        <f t="shared" si="317"/>
        <v>0</v>
      </c>
      <c r="AD322" s="112">
        <f t="shared" si="317"/>
        <v>0</v>
      </c>
      <c r="AE322" s="112">
        <f t="shared" si="317"/>
        <v>49300</v>
      </c>
      <c r="AF322" s="112">
        <f t="shared" si="317"/>
        <v>6450</v>
      </c>
      <c r="AG322" s="112">
        <f t="shared" si="317"/>
        <v>3281.3100000000004</v>
      </c>
      <c r="AH322" s="112">
        <f t="shared" si="317"/>
        <v>149969.27000000002</v>
      </c>
      <c r="AI322" s="112">
        <f t="shared" si="317"/>
        <v>28753.854000000028</v>
      </c>
      <c r="AJ322" s="112">
        <f t="shared" si="317"/>
        <v>91485.56</v>
      </c>
      <c r="AK322" s="112">
        <f t="shared" si="317"/>
        <v>0</v>
      </c>
      <c r="AL322" s="112">
        <f t="shared" si="317"/>
        <v>0</v>
      </c>
      <c r="AM322" s="112">
        <f t="shared" si="317"/>
        <v>4650</v>
      </c>
      <c r="AN322" s="112">
        <f t="shared" si="317"/>
        <v>1594.44</v>
      </c>
      <c r="AO322" s="112">
        <f t="shared" si="317"/>
        <v>97730</v>
      </c>
      <c r="AP322" s="112">
        <f t="shared" si="317"/>
        <v>19106.000000000029</v>
      </c>
      <c r="AQ322" s="112">
        <f t="shared" ref="AQ322:BV322" si="318">SUM(AQ211:AQ321)</f>
        <v>90870.42</v>
      </c>
      <c r="AR322" s="112">
        <f t="shared" si="318"/>
        <v>0</v>
      </c>
      <c r="AS322" s="112">
        <f t="shared" si="318"/>
        <v>0</v>
      </c>
      <c r="AT322" s="112">
        <f t="shared" si="318"/>
        <v>9150</v>
      </c>
      <c r="AU322" s="112">
        <f t="shared" si="318"/>
        <v>1758.54</v>
      </c>
      <c r="AV322" s="112">
        <f t="shared" si="318"/>
        <v>101778.96</v>
      </c>
      <c r="AW322" s="112">
        <f t="shared" si="318"/>
        <v>19875.79200000003</v>
      </c>
      <c r="AX322" s="112">
        <f t="shared" si="318"/>
        <v>89202.609999999971</v>
      </c>
      <c r="AY322" s="112">
        <f t="shared" si="318"/>
        <v>0</v>
      </c>
      <c r="AZ322" s="112">
        <f t="shared" si="318"/>
        <v>0</v>
      </c>
      <c r="BA322" s="112">
        <f t="shared" si="318"/>
        <v>7150</v>
      </c>
      <c r="BB322" s="112">
        <f t="shared" si="318"/>
        <v>4103.8499999999995</v>
      </c>
      <c r="BC322" s="112">
        <f t="shared" si="318"/>
        <v>100456.46</v>
      </c>
      <c r="BD322" s="112">
        <f t="shared" si="318"/>
        <v>19651.29000000003</v>
      </c>
      <c r="BE322" s="112">
        <f t="shared" si="318"/>
        <v>90718.820000000022</v>
      </c>
      <c r="BF322" s="112">
        <f t="shared" si="318"/>
        <v>0</v>
      </c>
      <c r="BG322" s="112">
        <f t="shared" si="318"/>
        <v>0</v>
      </c>
      <c r="BH322" s="112">
        <f t="shared" si="318"/>
        <v>8200</v>
      </c>
      <c r="BI322" s="112">
        <f t="shared" si="318"/>
        <v>47300</v>
      </c>
      <c r="BJ322" s="112">
        <f t="shared" si="318"/>
        <v>701.84</v>
      </c>
      <c r="BK322" s="112">
        <f t="shared" si="318"/>
        <v>146920.66000000003</v>
      </c>
      <c r="BL322" s="112">
        <f t="shared" si="318"/>
        <v>29124.132000000034</v>
      </c>
      <c r="BM322" s="101">
        <f t="shared" si="318"/>
        <v>88639.72</v>
      </c>
      <c r="BN322" s="101">
        <f t="shared" si="318"/>
        <v>0</v>
      </c>
      <c r="BO322" s="101">
        <f t="shared" si="318"/>
        <v>0</v>
      </c>
      <c r="BP322" s="101">
        <f t="shared" si="318"/>
        <v>7150</v>
      </c>
      <c r="BQ322" s="101">
        <f t="shared" si="318"/>
        <v>4076.82</v>
      </c>
      <c r="BR322" s="101">
        <f t="shared" si="318"/>
        <v>99866.540000000023</v>
      </c>
      <c r="BS322" s="101">
        <f t="shared" si="318"/>
        <v>19958.30800000003</v>
      </c>
      <c r="BT322" s="101">
        <f t="shared" si="318"/>
        <v>88535.47</v>
      </c>
      <c r="BU322" s="101">
        <f t="shared" si="318"/>
        <v>0</v>
      </c>
      <c r="BV322" s="101">
        <f t="shared" si="318"/>
        <v>0</v>
      </c>
      <c r="BW322" s="101">
        <f t="shared" ref="BW322:CT322" si="319">SUM(BW211:BW321)</f>
        <v>7150</v>
      </c>
      <c r="BX322" s="101">
        <f t="shared" si="319"/>
        <v>2463.6099999999997</v>
      </c>
      <c r="BY322" s="101">
        <f t="shared" si="319"/>
        <v>98149.079999999987</v>
      </c>
      <c r="BZ322" s="101">
        <f t="shared" si="319"/>
        <v>19629.816000000032</v>
      </c>
      <c r="CA322" s="101">
        <f t="shared" si="319"/>
        <v>87658.079999999987</v>
      </c>
      <c r="CB322" s="101">
        <f t="shared" si="319"/>
        <v>0</v>
      </c>
      <c r="CC322" s="101">
        <f t="shared" si="319"/>
        <v>0</v>
      </c>
      <c r="CD322" s="101">
        <f t="shared" si="319"/>
        <v>8950</v>
      </c>
      <c r="CE322" s="101">
        <f t="shared" si="319"/>
        <v>1923.79</v>
      </c>
      <c r="CF322" s="101">
        <f t="shared" si="319"/>
        <v>98531.87</v>
      </c>
      <c r="CG322" s="101">
        <f t="shared" si="319"/>
        <v>19706.374000000029</v>
      </c>
      <c r="CH322" s="101">
        <f t="shared" si="319"/>
        <v>89510.939999999988</v>
      </c>
      <c r="CI322" s="101">
        <f t="shared" si="319"/>
        <v>0</v>
      </c>
      <c r="CJ322" s="101">
        <f t="shared" si="319"/>
        <v>0</v>
      </c>
      <c r="CK322" s="101">
        <f t="shared" si="319"/>
        <v>89730</v>
      </c>
      <c r="CL322" s="101">
        <f t="shared" si="319"/>
        <v>10350</v>
      </c>
      <c r="CM322" s="101">
        <f t="shared" si="319"/>
        <v>2359.2599999999998</v>
      </c>
      <c r="CN322" s="101">
        <f t="shared" si="319"/>
        <v>191950.2</v>
      </c>
      <c r="CO322" s="101">
        <f t="shared" si="319"/>
        <v>38390.040000000066</v>
      </c>
      <c r="CP322" s="101">
        <f t="shared" si="319"/>
        <v>1059965.3599999992</v>
      </c>
      <c r="CQ322" s="101">
        <f t="shared" si="319"/>
        <v>0</v>
      </c>
      <c r="CR322" s="101">
        <f t="shared" si="319"/>
        <v>276257</v>
      </c>
      <c r="CS322" s="101">
        <f t="shared" si="319"/>
        <v>30528.470000000005</v>
      </c>
      <c r="CT322" s="101">
        <f t="shared" si="319"/>
        <v>1366750.8299999987</v>
      </c>
      <c r="CU322" s="441"/>
      <c r="CV322" s="101">
        <f>SUM(CV211:CV321)</f>
        <v>268225.16399999999</v>
      </c>
      <c r="CW322" s="101">
        <f>SUM(CW211:CW321)</f>
        <v>1098525.6659999993</v>
      </c>
      <c r="CY322" s="87"/>
    </row>
    <row r="323" spans="1:103" s="88" customFormat="1" ht="18.95" customHeight="1" x14ac:dyDescent="0.25">
      <c r="A323" s="113"/>
      <c r="B323" s="113" t="s">
        <v>118</v>
      </c>
      <c r="C323" s="104"/>
      <c r="D323" s="106"/>
      <c r="E323" s="106"/>
      <c r="F323" s="106"/>
      <c r="G323" s="106"/>
      <c r="H323" s="106"/>
      <c r="I323" s="106"/>
      <c r="J323" s="106"/>
      <c r="K323" s="106"/>
      <c r="L323" s="106"/>
      <c r="M323" s="106"/>
      <c r="N323" s="106"/>
      <c r="O323" s="106"/>
      <c r="P323" s="106"/>
      <c r="Q323" s="110">
        <f t="shared" ref="Q323:Q346" si="320">P323+O323+N323+M323+L323+K323</f>
        <v>0</v>
      </c>
      <c r="R323" s="110">
        <f t="shared" ref="R323:R346" si="321">Q323*20%</f>
        <v>0</v>
      </c>
      <c r="S323" s="106"/>
      <c r="T323" s="106"/>
      <c r="U323" s="106"/>
      <c r="V323" s="106"/>
      <c r="W323" s="106"/>
      <c r="X323" s="106"/>
      <c r="Y323" s="106"/>
      <c r="Z323" s="110">
        <f t="shared" ref="Z323:Z346" si="322">Y323+X323+W323+V323+U323+T323+S323</f>
        <v>0</v>
      </c>
      <c r="AA323" s="105">
        <f>Z323*20%</f>
        <v>0</v>
      </c>
      <c r="AB323" s="106"/>
      <c r="AC323" s="106"/>
      <c r="AD323" s="106"/>
      <c r="AE323" s="106"/>
      <c r="AF323" s="106"/>
      <c r="AG323" s="106"/>
      <c r="AH323" s="105"/>
      <c r="AI323" s="105"/>
      <c r="AJ323" s="106"/>
      <c r="AK323" s="104"/>
      <c r="AL323" s="106"/>
      <c r="AM323" s="106"/>
      <c r="AN323" s="104"/>
      <c r="AO323" s="110">
        <f t="shared" ref="AO323:AO346" si="323">AN323+AM323+AL323+AK323+AJ323</f>
        <v>0</v>
      </c>
      <c r="AP323" s="105">
        <f>AO323*20%</f>
        <v>0</v>
      </c>
      <c r="AQ323" s="107"/>
      <c r="AR323" s="108"/>
      <c r="AS323" s="108"/>
      <c r="AT323" s="107"/>
      <c r="AU323" s="107"/>
      <c r="AV323" s="105"/>
      <c r="AW323" s="105"/>
      <c r="AX323" s="107"/>
      <c r="AY323" s="107"/>
      <c r="AZ323" s="107"/>
      <c r="BA323" s="107"/>
      <c r="BB323" s="108"/>
      <c r="BC323" s="105">
        <f t="shared" ref="BC323:BC346" si="324">BB323+BA323+AZ323+AY323+AX323</f>
        <v>0</v>
      </c>
      <c r="BD323" s="109">
        <f>BC323*20%</f>
        <v>0</v>
      </c>
      <c r="BE323" s="107"/>
      <c r="BF323" s="107"/>
      <c r="BG323" s="107"/>
      <c r="BH323" s="107"/>
      <c r="BI323" s="107"/>
      <c r="BJ323" s="108"/>
      <c r="BK323" s="105"/>
      <c r="BL323" s="105"/>
      <c r="BM323" s="107"/>
      <c r="BN323" s="107"/>
      <c r="BO323" s="107"/>
      <c r="BP323" s="107"/>
      <c r="BQ323" s="107"/>
      <c r="BR323" s="105">
        <f t="shared" ref="BR323:BR346" si="325">BQ323+BP323+BO323+BN323+BM323</f>
        <v>0</v>
      </c>
      <c r="BS323" s="105">
        <f t="shared" ref="BS323:BS346" si="326">BR323*20%</f>
        <v>0</v>
      </c>
      <c r="BT323" s="107"/>
      <c r="BU323" s="107"/>
      <c r="BV323" s="107"/>
      <c r="BW323" s="107"/>
      <c r="BX323" s="108"/>
      <c r="BY323" s="105"/>
      <c r="BZ323" s="105"/>
      <c r="CA323" s="107"/>
      <c r="CB323" s="107"/>
      <c r="CC323" s="107"/>
      <c r="CD323" s="107"/>
      <c r="CE323" s="108"/>
      <c r="CF323" s="105">
        <f t="shared" ref="CF323:CF346" si="327">CE323+CD323+CC323+CB323+CA323</f>
        <v>0</v>
      </c>
      <c r="CG323" s="105">
        <f t="shared" ref="CG323:CG346" si="328">CF323*20%</f>
        <v>0</v>
      </c>
      <c r="CH323" s="107"/>
      <c r="CI323" s="107"/>
      <c r="CJ323" s="107"/>
      <c r="CK323" s="107"/>
      <c r="CL323" s="106"/>
      <c r="CM323" s="108"/>
      <c r="CN323" s="105"/>
      <c r="CO323" s="105"/>
      <c r="CP323" s="105">
        <f t="shared" ref="CP323:CP346" si="329">CH323+CA323+BT323+BM323+BE323+AX323+AQ323+AJ323+AB323+S323+K323+D323</f>
        <v>0</v>
      </c>
      <c r="CQ323" s="105">
        <f t="shared" ref="CQ323:CQ346" si="330">CJ323+CI323+CC323+CB323+BV323+BU323+BO323+BN323+BG323+BF323+AZ323+AY323+AS323+AR323+AL323+AK323+AD323+AC323+U323+T323+M323+L323+F323+E323</f>
        <v>0</v>
      </c>
      <c r="CR323" s="105">
        <f t="shared" ref="CR323:CR346" si="331">CL323+CK323+CD323+BW323+BP323+BI323+BH323+BA323+AT323+AM323+AF323+AE323+X323+W323+V323+O323+N323+G323</f>
        <v>0</v>
      </c>
      <c r="CS323" s="105">
        <f t="shared" ref="CS323:CS346" si="332">CM323+CE323+BX323+BQ323+BJ323+BB323+AU323+AN323+AG323+Y323+P323+H323</f>
        <v>0</v>
      </c>
      <c r="CT323" s="105">
        <f t="shared" ref="CT323:CT346" si="333">CN323+CF323+BY323+BR323+BK323+BC323+AV323+AO323+AH323+Z323+Q323+I323</f>
        <v>0</v>
      </c>
      <c r="CU323" s="125"/>
      <c r="CV323" s="106">
        <f t="shared" ref="CV323:CV346" si="334">CO323+CG323+BZ323+BS323+BL323+BD323+AW323+AP323+AI323+AA323+R323+J323</f>
        <v>0</v>
      </c>
      <c r="CW323" s="105">
        <f t="shared" ref="CW323:CW346" si="335">CT323-CV323</f>
        <v>0</v>
      </c>
      <c r="CY323" s="87"/>
    </row>
    <row r="324" spans="1:103" s="88" customFormat="1" ht="18.95" customHeight="1" x14ac:dyDescent="0.25">
      <c r="A324" s="111">
        <v>1</v>
      </c>
      <c r="B324" s="111" t="s">
        <v>117</v>
      </c>
      <c r="C324" s="117" t="s">
        <v>90</v>
      </c>
      <c r="D324" s="110"/>
      <c r="E324" s="110"/>
      <c r="F324" s="110"/>
      <c r="G324" s="110"/>
      <c r="H324" s="105"/>
      <c r="I324" s="110">
        <f t="shared" ref="I324:I346" si="336">H324+G324+F324+E324+D324</f>
        <v>0</v>
      </c>
      <c r="J324" s="106">
        <f t="shared" ref="J324:J346" si="337">I324*20%</f>
        <v>0</v>
      </c>
      <c r="K324" s="110">
        <f>333.33+1000</f>
        <v>1333.33</v>
      </c>
      <c r="L324" s="110"/>
      <c r="M324" s="110"/>
      <c r="N324" s="110"/>
      <c r="O324" s="110"/>
      <c r="P324" s="110"/>
      <c r="Q324" s="110">
        <f t="shared" si="320"/>
        <v>1333.33</v>
      </c>
      <c r="R324" s="110">
        <f t="shared" si="321"/>
        <v>266.666</v>
      </c>
      <c r="S324" s="110">
        <v>1000</v>
      </c>
      <c r="T324" s="110"/>
      <c r="U324" s="110"/>
      <c r="V324" s="110"/>
      <c r="W324" s="110"/>
      <c r="X324" s="110"/>
      <c r="Y324" s="110"/>
      <c r="Z324" s="110">
        <f t="shared" si="322"/>
        <v>1000</v>
      </c>
      <c r="AA324" s="105">
        <f>Z324*20%</f>
        <v>200</v>
      </c>
      <c r="AB324" s="110">
        <f t="shared" ref="AB324:AB346" si="338">800+200</f>
        <v>1000</v>
      </c>
      <c r="AC324" s="110"/>
      <c r="AD324" s="110"/>
      <c r="AE324" s="110"/>
      <c r="AF324" s="110"/>
      <c r="AG324" s="110"/>
      <c r="AH324" s="105">
        <f t="shared" ref="AH324:AH346" si="339">AG324+AF324+AE324+AD324+AC324+AB324</f>
        <v>1000</v>
      </c>
      <c r="AI324" s="105">
        <f>AH324*20%</f>
        <v>200</v>
      </c>
      <c r="AJ324" s="105">
        <v>722.22</v>
      </c>
      <c r="AK324" s="111"/>
      <c r="AL324" s="105"/>
      <c r="AM324" s="105"/>
      <c r="AN324" s="111"/>
      <c r="AO324" s="110">
        <f t="shared" si="323"/>
        <v>722.22</v>
      </c>
      <c r="AP324" s="105">
        <f>AO324*20%</f>
        <v>144.44400000000002</v>
      </c>
      <c r="AQ324" s="109">
        <f t="shared" ref="AQ324:AQ346" si="340">1000+277.78</f>
        <v>1277.78</v>
      </c>
      <c r="AR324" s="114"/>
      <c r="AS324" s="114"/>
      <c r="AT324" s="109"/>
      <c r="AU324" s="109"/>
      <c r="AV324" s="105">
        <f t="shared" ref="AV324:AV346" si="341">AU324+AT324+AS324+AR324+AQ324</f>
        <v>1277.78</v>
      </c>
      <c r="AW324" s="105">
        <f>AV324*20%</f>
        <v>255.55600000000001</v>
      </c>
      <c r="AX324" s="109">
        <v>1000</v>
      </c>
      <c r="AY324" s="115"/>
      <c r="AZ324" s="115"/>
      <c r="BA324" s="115"/>
      <c r="BB324" s="114"/>
      <c r="BC324" s="105">
        <f t="shared" si="324"/>
        <v>1000</v>
      </c>
      <c r="BD324" s="109">
        <f>BC324*20%</f>
        <v>200</v>
      </c>
      <c r="BE324" s="109">
        <v>1000</v>
      </c>
      <c r="BF324" s="109"/>
      <c r="BG324" s="109"/>
      <c r="BH324" s="109"/>
      <c r="BI324" s="109"/>
      <c r="BJ324" s="114"/>
      <c r="BK324" s="105">
        <f t="shared" ref="BK324:BK346" si="342">BJ324+BI324+BH324+BG324+BF324+BE324</f>
        <v>1000</v>
      </c>
      <c r="BL324" s="105">
        <f>BK324*20%</f>
        <v>200</v>
      </c>
      <c r="BM324" s="109">
        <v>1000</v>
      </c>
      <c r="BN324" s="109"/>
      <c r="BO324" s="109"/>
      <c r="BP324" s="109"/>
      <c r="BQ324" s="109"/>
      <c r="BR324" s="105">
        <f t="shared" si="325"/>
        <v>1000</v>
      </c>
      <c r="BS324" s="105">
        <f t="shared" si="326"/>
        <v>200</v>
      </c>
      <c r="BT324" s="109">
        <v>1000</v>
      </c>
      <c r="BU324" s="109"/>
      <c r="BV324" s="109"/>
      <c r="BW324" s="109"/>
      <c r="BX324" s="116"/>
      <c r="BY324" s="105">
        <f t="shared" ref="BY324:BY346" si="343">BX324+BW324+BV324+BU324+BT324</f>
        <v>1000</v>
      </c>
      <c r="BZ324" s="105">
        <f t="shared" ref="BZ324:BZ346" si="344">BY324*20%</f>
        <v>200</v>
      </c>
      <c r="CA324" s="107">
        <v>1000</v>
      </c>
      <c r="CB324" s="107"/>
      <c r="CC324" s="109"/>
      <c r="CD324" s="115"/>
      <c r="CE324" s="114"/>
      <c r="CF324" s="105">
        <f t="shared" si="327"/>
        <v>1000</v>
      </c>
      <c r="CG324" s="105">
        <f t="shared" si="328"/>
        <v>200</v>
      </c>
      <c r="CH324" s="109">
        <v>1000</v>
      </c>
      <c r="CI324" s="109"/>
      <c r="CJ324" s="109"/>
      <c r="CK324" s="109"/>
      <c r="CL324" s="105"/>
      <c r="CM324" s="114"/>
      <c r="CN324" s="105">
        <f t="shared" ref="CN324:CN346" si="345">CM324+CL324+CK324+CJ324+CI324+CH324</f>
        <v>1000</v>
      </c>
      <c r="CO324" s="105">
        <f t="shared" ref="CO324:CO346" si="346">CN324*20%</f>
        <v>200</v>
      </c>
      <c r="CP324" s="105">
        <f t="shared" si="329"/>
        <v>11333.33</v>
      </c>
      <c r="CQ324" s="105">
        <f t="shared" si="330"/>
        <v>0</v>
      </c>
      <c r="CR324" s="105">
        <f t="shared" si="331"/>
        <v>0</v>
      </c>
      <c r="CS324" s="105">
        <f t="shared" si="332"/>
        <v>0</v>
      </c>
      <c r="CT324" s="105">
        <f t="shared" si="333"/>
        <v>11333.33</v>
      </c>
      <c r="CU324" s="125">
        <v>1000</v>
      </c>
      <c r="CV324" s="106">
        <f t="shared" si="334"/>
        <v>2266.6660000000002</v>
      </c>
      <c r="CW324" s="105">
        <f t="shared" si="335"/>
        <v>9066.6640000000007</v>
      </c>
      <c r="CY324" s="87"/>
    </row>
    <row r="325" spans="1:103" s="88" customFormat="1" ht="18.95" customHeight="1" x14ac:dyDescent="0.25">
      <c r="A325" s="111">
        <v>2</v>
      </c>
      <c r="B325" s="111" t="s">
        <v>116</v>
      </c>
      <c r="C325" s="117" t="s">
        <v>90</v>
      </c>
      <c r="D325" s="110"/>
      <c r="E325" s="110"/>
      <c r="F325" s="110"/>
      <c r="G325" s="110"/>
      <c r="H325" s="105"/>
      <c r="I325" s="110">
        <f t="shared" si="336"/>
        <v>0</v>
      </c>
      <c r="J325" s="106">
        <f t="shared" si="337"/>
        <v>0</v>
      </c>
      <c r="K325" s="110">
        <f>333.33+1000</f>
        <v>1333.33</v>
      </c>
      <c r="L325" s="110"/>
      <c r="M325" s="110"/>
      <c r="N325" s="110"/>
      <c r="O325" s="110"/>
      <c r="P325" s="110"/>
      <c r="Q325" s="110">
        <f t="shared" si="320"/>
        <v>1333.33</v>
      </c>
      <c r="R325" s="110">
        <f t="shared" si="321"/>
        <v>266.666</v>
      </c>
      <c r="S325" s="110">
        <v>1000</v>
      </c>
      <c r="T325" s="110"/>
      <c r="U325" s="110"/>
      <c r="V325" s="110"/>
      <c r="W325" s="110"/>
      <c r="X325" s="110"/>
      <c r="Y325" s="110"/>
      <c r="Z325" s="110">
        <f t="shared" si="322"/>
        <v>1000</v>
      </c>
      <c r="AA325" s="105">
        <f>Z325*20%</f>
        <v>200</v>
      </c>
      <c r="AB325" s="110">
        <f t="shared" si="338"/>
        <v>1000</v>
      </c>
      <c r="AC325" s="110"/>
      <c r="AD325" s="110"/>
      <c r="AE325" s="110"/>
      <c r="AF325" s="110"/>
      <c r="AG325" s="110"/>
      <c r="AH325" s="105">
        <f t="shared" si="339"/>
        <v>1000</v>
      </c>
      <c r="AI325" s="105">
        <f>AH325*20%</f>
        <v>200</v>
      </c>
      <c r="AJ325" s="105">
        <v>722.22</v>
      </c>
      <c r="AK325" s="111"/>
      <c r="AL325" s="105"/>
      <c r="AM325" s="105"/>
      <c r="AN325" s="111"/>
      <c r="AO325" s="110">
        <f t="shared" si="323"/>
        <v>722.22</v>
      </c>
      <c r="AP325" s="105">
        <f>AO325*20%</f>
        <v>144.44400000000002</v>
      </c>
      <c r="AQ325" s="109">
        <f t="shared" si="340"/>
        <v>1277.78</v>
      </c>
      <c r="AR325" s="114"/>
      <c r="AS325" s="114"/>
      <c r="AT325" s="109"/>
      <c r="AU325" s="109"/>
      <c r="AV325" s="105">
        <f t="shared" si="341"/>
        <v>1277.78</v>
      </c>
      <c r="AW325" s="105">
        <f>AV325*20%</f>
        <v>255.55600000000001</v>
      </c>
      <c r="AX325" s="109">
        <v>1000</v>
      </c>
      <c r="AY325" s="115"/>
      <c r="AZ325" s="115"/>
      <c r="BA325" s="115"/>
      <c r="BB325" s="114"/>
      <c r="BC325" s="105">
        <f t="shared" si="324"/>
        <v>1000</v>
      </c>
      <c r="BD325" s="109">
        <f>BC325*20%</f>
        <v>200</v>
      </c>
      <c r="BE325" s="109">
        <v>1000</v>
      </c>
      <c r="BF325" s="109"/>
      <c r="BG325" s="109"/>
      <c r="BH325" s="109"/>
      <c r="BI325" s="109"/>
      <c r="BJ325" s="114"/>
      <c r="BK325" s="105">
        <f t="shared" si="342"/>
        <v>1000</v>
      </c>
      <c r="BL325" s="105">
        <f>BK325*20%</f>
        <v>200</v>
      </c>
      <c r="BM325" s="109">
        <v>1000</v>
      </c>
      <c r="BN325" s="109"/>
      <c r="BO325" s="109"/>
      <c r="BP325" s="109"/>
      <c r="BQ325" s="109"/>
      <c r="BR325" s="105">
        <f t="shared" si="325"/>
        <v>1000</v>
      </c>
      <c r="BS325" s="105">
        <f t="shared" si="326"/>
        <v>200</v>
      </c>
      <c r="BT325" s="109">
        <v>1000</v>
      </c>
      <c r="BU325" s="109"/>
      <c r="BV325" s="109"/>
      <c r="BW325" s="109"/>
      <c r="BX325" s="116"/>
      <c r="BY325" s="105">
        <f t="shared" si="343"/>
        <v>1000</v>
      </c>
      <c r="BZ325" s="105">
        <f t="shared" si="344"/>
        <v>200</v>
      </c>
      <c r="CA325" s="107">
        <v>1000</v>
      </c>
      <c r="CB325" s="107"/>
      <c r="CC325" s="109"/>
      <c r="CD325" s="115"/>
      <c r="CE325" s="114"/>
      <c r="CF325" s="105">
        <f t="shared" si="327"/>
        <v>1000</v>
      </c>
      <c r="CG325" s="105">
        <f t="shared" si="328"/>
        <v>200</v>
      </c>
      <c r="CH325" s="109">
        <v>1000</v>
      </c>
      <c r="CI325" s="109"/>
      <c r="CJ325" s="109"/>
      <c r="CK325" s="109"/>
      <c r="CL325" s="105"/>
      <c r="CM325" s="114"/>
      <c r="CN325" s="105">
        <f t="shared" si="345"/>
        <v>1000</v>
      </c>
      <c r="CO325" s="105">
        <f t="shared" si="346"/>
        <v>200</v>
      </c>
      <c r="CP325" s="105">
        <f t="shared" si="329"/>
        <v>11333.33</v>
      </c>
      <c r="CQ325" s="105">
        <f t="shared" si="330"/>
        <v>0</v>
      </c>
      <c r="CR325" s="105">
        <f t="shared" si="331"/>
        <v>0</v>
      </c>
      <c r="CS325" s="105">
        <f t="shared" si="332"/>
        <v>0</v>
      </c>
      <c r="CT325" s="105">
        <f t="shared" si="333"/>
        <v>11333.33</v>
      </c>
      <c r="CU325" s="125">
        <v>1000</v>
      </c>
      <c r="CV325" s="106">
        <f t="shared" si="334"/>
        <v>2266.6660000000002</v>
      </c>
      <c r="CW325" s="105">
        <f t="shared" si="335"/>
        <v>9066.6640000000007</v>
      </c>
      <c r="CY325" s="87"/>
    </row>
    <row r="326" spans="1:103" s="88" customFormat="1" ht="18.95" customHeight="1" x14ac:dyDescent="0.25">
      <c r="A326" s="111">
        <v>3</v>
      </c>
      <c r="B326" s="111" t="s">
        <v>115</v>
      </c>
      <c r="C326" s="117" t="s">
        <v>90</v>
      </c>
      <c r="D326" s="110"/>
      <c r="E326" s="110"/>
      <c r="F326" s="110"/>
      <c r="G326" s="110"/>
      <c r="H326" s="105"/>
      <c r="I326" s="110">
        <f t="shared" si="336"/>
        <v>0</v>
      </c>
      <c r="J326" s="106">
        <f t="shared" si="337"/>
        <v>0</v>
      </c>
      <c r="K326" s="110">
        <f>333.33+1000</f>
        <v>1333.33</v>
      </c>
      <c r="L326" s="110"/>
      <c r="M326" s="110"/>
      <c r="N326" s="110"/>
      <c r="O326" s="110"/>
      <c r="P326" s="110"/>
      <c r="Q326" s="110">
        <f t="shared" si="320"/>
        <v>1333.33</v>
      </c>
      <c r="R326" s="110">
        <f t="shared" si="321"/>
        <v>266.666</v>
      </c>
      <c r="S326" s="110">
        <v>1000</v>
      </c>
      <c r="T326" s="110"/>
      <c r="U326" s="110"/>
      <c r="V326" s="110"/>
      <c r="W326" s="110"/>
      <c r="X326" s="110"/>
      <c r="Y326" s="110"/>
      <c r="Z326" s="110">
        <f t="shared" si="322"/>
        <v>1000</v>
      </c>
      <c r="AA326" s="105">
        <f>Z326*20%</f>
        <v>200</v>
      </c>
      <c r="AB326" s="110">
        <f t="shared" si="338"/>
        <v>1000</v>
      </c>
      <c r="AC326" s="110"/>
      <c r="AD326" s="110"/>
      <c r="AE326" s="110"/>
      <c r="AF326" s="110"/>
      <c r="AG326" s="110"/>
      <c r="AH326" s="105">
        <f t="shared" si="339"/>
        <v>1000</v>
      </c>
      <c r="AI326" s="105">
        <f>AH326*20%</f>
        <v>200</v>
      </c>
      <c r="AJ326" s="105">
        <v>722.22</v>
      </c>
      <c r="AK326" s="111"/>
      <c r="AL326" s="105"/>
      <c r="AM326" s="105"/>
      <c r="AN326" s="111"/>
      <c r="AO326" s="110">
        <f t="shared" si="323"/>
        <v>722.22</v>
      </c>
      <c r="AP326" s="105">
        <f>AO326*20%</f>
        <v>144.44400000000002</v>
      </c>
      <c r="AQ326" s="109">
        <f t="shared" si="340"/>
        <v>1277.78</v>
      </c>
      <c r="AR326" s="114"/>
      <c r="AS326" s="114"/>
      <c r="AT326" s="109"/>
      <c r="AU326" s="109"/>
      <c r="AV326" s="105">
        <f t="shared" si="341"/>
        <v>1277.78</v>
      </c>
      <c r="AW326" s="105">
        <f>AV326*20%</f>
        <v>255.55600000000001</v>
      </c>
      <c r="AX326" s="109">
        <v>1000</v>
      </c>
      <c r="AY326" s="115"/>
      <c r="AZ326" s="115"/>
      <c r="BA326" s="115"/>
      <c r="BB326" s="114"/>
      <c r="BC326" s="105">
        <f t="shared" si="324"/>
        <v>1000</v>
      </c>
      <c r="BD326" s="109">
        <f>BC326*20%</f>
        <v>200</v>
      </c>
      <c r="BE326" s="109">
        <v>1000</v>
      </c>
      <c r="BF326" s="109"/>
      <c r="BG326" s="109"/>
      <c r="BH326" s="109"/>
      <c r="BI326" s="109"/>
      <c r="BJ326" s="114"/>
      <c r="BK326" s="105">
        <f t="shared" si="342"/>
        <v>1000</v>
      </c>
      <c r="BL326" s="105">
        <f>BK326*20%</f>
        <v>200</v>
      </c>
      <c r="BM326" s="109">
        <v>1000</v>
      </c>
      <c r="BN326" s="109"/>
      <c r="BO326" s="109"/>
      <c r="BP326" s="109"/>
      <c r="BQ326" s="109"/>
      <c r="BR326" s="105">
        <f t="shared" si="325"/>
        <v>1000</v>
      </c>
      <c r="BS326" s="105">
        <f t="shared" si="326"/>
        <v>200</v>
      </c>
      <c r="BT326" s="109">
        <v>1000</v>
      </c>
      <c r="BU326" s="109"/>
      <c r="BV326" s="109"/>
      <c r="BW326" s="109"/>
      <c r="BX326" s="116"/>
      <c r="BY326" s="105">
        <f t="shared" si="343"/>
        <v>1000</v>
      </c>
      <c r="BZ326" s="105">
        <f t="shared" si="344"/>
        <v>200</v>
      </c>
      <c r="CA326" s="107">
        <v>1000</v>
      </c>
      <c r="CB326" s="107"/>
      <c r="CC326" s="109"/>
      <c r="CD326" s="115"/>
      <c r="CE326" s="114"/>
      <c r="CF326" s="105">
        <f t="shared" si="327"/>
        <v>1000</v>
      </c>
      <c r="CG326" s="105">
        <f t="shared" si="328"/>
        <v>200</v>
      </c>
      <c r="CH326" s="109">
        <v>1000</v>
      </c>
      <c r="CI326" s="109"/>
      <c r="CJ326" s="109"/>
      <c r="CK326" s="109"/>
      <c r="CL326" s="105"/>
      <c r="CM326" s="114"/>
      <c r="CN326" s="105">
        <f t="shared" si="345"/>
        <v>1000</v>
      </c>
      <c r="CO326" s="105">
        <f t="shared" si="346"/>
        <v>200</v>
      </c>
      <c r="CP326" s="105">
        <f t="shared" si="329"/>
        <v>11333.33</v>
      </c>
      <c r="CQ326" s="105">
        <f t="shared" si="330"/>
        <v>0</v>
      </c>
      <c r="CR326" s="105">
        <f t="shared" si="331"/>
        <v>0</v>
      </c>
      <c r="CS326" s="105">
        <f t="shared" si="332"/>
        <v>0</v>
      </c>
      <c r="CT326" s="105">
        <f t="shared" si="333"/>
        <v>11333.33</v>
      </c>
      <c r="CU326" s="125">
        <v>1000</v>
      </c>
      <c r="CV326" s="106">
        <f t="shared" si="334"/>
        <v>2266.6660000000002</v>
      </c>
      <c r="CW326" s="105">
        <f t="shared" si="335"/>
        <v>9066.6640000000007</v>
      </c>
      <c r="CY326" s="87"/>
    </row>
    <row r="327" spans="1:103" s="88" customFormat="1" ht="18.95" customHeight="1" x14ac:dyDescent="0.25">
      <c r="A327" s="111">
        <v>4</v>
      </c>
      <c r="B327" s="111" t="s">
        <v>114</v>
      </c>
      <c r="C327" s="117" t="s">
        <v>90</v>
      </c>
      <c r="D327" s="110"/>
      <c r="E327" s="110"/>
      <c r="F327" s="110"/>
      <c r="G327" s="110"/>
      <c r="H327" s="105"/>
      <c r="I327" s="110">
        <f t="shared" si="336"/>
        <v>0</v>
      </c>
      <c r="J327" s="106">
        <f t="shared" si="337"/>
        <v>0</v>
      </c>
      <c r="K327" s="110">
        <f>333.33+1000</f>
        <v>1333.33</v>
      </c>
      <c r="L327" s="110"/>
      <c r="M327" s="110"/>
      <c r="N327" s="110"/>
      <c r="O327" s="110"/>
      <c r="P327" s="110"/>
      <c r="Q327" s="110">
        <f t="shared" si="320"/>
        <v>1333.33</v>
      </c>
      <c r="R327" s="110">
        <f t="shared" si="321"/>
        <v>266.666</v>
      </c>
      <c r="S327" s="110">
        <v>1000</v>
      </c>
      <c r="T327" s="110"/>
      <c r="U327" s="110"/>
      <c r="V327" s="110"/>
      <c r="W327" s="110"/>
      <c r="X327" s="110"/>
      <c r="Y327" s="110"/>
      <c r="Z327" s="110">
        <f t="shared" si="322"/>
        <v>1000</v>
      </c>
      <c r="AA327" s="120">
        <v>0</v>
      </c>
      <c r="AB327" s="110">
        <f t="shared" si="338"/>
        <v>1000</v>
      </c>
      <c r="AC327" s="110"/>
      <c r="AD327" s="110"/>
      <c r="AE327" s="110"/>
      <c r="AF327" s="110"/>
      <c r="AG327" s="110"/>
      <c r="AH327" s="105">
        <f t="shared" si="339"/>
        <v>1000</v>
      </c>
      <c r="AI327" s="118">
        <v>0</v>
      </c>
      <c r="AJ327" s="105">
        <v>722.22</v>
      </c>
      <c r="AK327" s="111"/>
      <c r="AL327" s="105"/>
      <c r="AM327" s="105"/>
      <c r="AN327" s="111"/>
      <c r="AO327" s="110">
        <f t="shared" si="323"/>
        <v>722.22</v>
      </c>
      <c r="AP327" s="118">
        <v>0</v>
      </c>
      <c r="AQ327" s="109">
        <f t="shared" si="340"/>
        <v>1277.78</v>
      </c>
      <c r="AR327" s="114"/>
      <c r="AS327" s="114"/>
      <c r="AT327" s="109"/>
      <c r="AU327" s="109"/>
      <c r="AV327" s="105">
        <f t="shared" si="341"/>
        <v>1277.78</v>
      </c>
      <c r="AW327" s="118">
        <v>0</v>
      </c>
      <c r="AX327" s="109">
        <v>1000</v>
      </c>
      <c r="AY327" s="115"/>
      <c r="AZ327" s="115"/>
      <c r="BA327" s="115"/>
      <c r="BB327" s="114"/>
      <c r="BC327" s="105">
        <f t="shared" si="324"/>
        <v>1000</v>
      </c>
      <c r="BD327" s="119">
        <v>0</v>
      </c>
      <c r="BE327" s="109">
        <v>1000</v>
      </c>
      <c r="BF327" s="109"/>
      <c r="BG327" s="109"/>
      <c r="BH327" s="109"/>
      <c r="BI327" s="109"/>
      <c r="BJ327" s="114"/>
      <c r="BK327" s="118">
        <f t="shared" si="342"/>
        <v>1000</v>
      </c>
      <c r="BL327" s="118">
        <v>0</v>
      </c>
      <c r="BM327" s="109">
        <v>1000</v>
      </c>
      <c r="BN327" s="109"/>
      <c r="BO327" s="109"/>
      <c r="BP327" s="109"/>
      <c r="BQ327" s="109"/>
      <c r="BR327" s="105">
        <f t="shared" si="325"/>
        <v>1000</v>
      </c>
      <c r="BS327" s="105">
        <f t="shared" si="326"/>
        <v>200</v>
      </c>
      <c r="BT327" s="109">
        <v>1000</v>
      </c>
      <c r="BU327" s="109"/>
      <c r="BV327" s="109"/>
      <c r="BW327" s="109"/>
      <c r="BX327" s="116"/>
      <c r="BY327" s="105">
        <f t="shared" si="343"/>
        <v>1000</v>
      </c>
      <c r="BZ327" s="105">
        <f t="shared" si="344"/>
        <v>200</v>
      </c>
      <c r="CA327" s="107">
        <v>1000</v>
      </c>
      <c r="CB327" s="107"/>
      <c r="CC327" s="109"/>
      <c r="CD327" s="115"/>
      <c r="CE327" s="114"/>
      <c r="CF327" s="105">
        <f t="shared" si="327"/>
        <v>1000</v>
      </c>
      <c r="CG327" s="105">
        <f t="shared" si="328"/>
        <v>200</v>
      </c>
      <c r="CH327" s="109">
        <v>1000</v>
      </c>
      <c r="CI327" s="109"/>
      <c r="CJ327" s="109"/>
      <c r="CK327" s="109"/>
      <c r="CL327" s="105"/>
      <c r="CM327" s="114"/>
      <c r="CN327" s="105">
        <f t="shared" si="345"/>
        <v>1000</v>
      </c>
      <c r="CO327" s="105">
        <f t="shared" si="346"/>
        <v>200</v>
      </c>
      <c r="CP327" s="105">
        <f t="shared" si="329"/>
        <v>11333.33</v>
      </c>
      <c r="CQ327" s="105">
        <f t="shared" si="330"/>
        <v>0</v>
      </c>
      <c r="CR327" s="105">
        <f t="shared" si="331"/>
        <v>0</v>
      </c>
      <c r="CS327" s="105">
        <f t="shared" si="332"/>
        <v>0</v>
      </c>
      <c r="CT327" s="105">
        <f t="shared" si="333"/>
        <v>11333.33</v>
      </c>
      <c r="CU327" s="125">
        <v>1000</v>
      </c>
      <c r="CV327" s="118">
        <f t="shared" si="334"/>
        <v>1066.6659999999999</v>
      </c>
      <c r="CW327" s="105">
        <f t="shared" si="335"/>
        <v>10266.664000000001</v>
      </c>
      <c r="CY327" s="87"/>
    </row>
    <row r="328" spans="1:103" s="88" customFormat="1" ht="18.95" customHeight="1" x14ac:dyDescent="0.25">
      <c r="A328" s="111">
        <v>5</v>
      </c>
      <c r="B328" s="111" t="s">
        <v>113</v>
      </c>
      <c r="C328" s="117" t="s">
        <v>90</v>
      </c>
      <c r="D328" s="110"/>
      <c r="E328" s="110"/>
      <c r="F328" s="110"/>
      <c r="G328" s="110"/>
      <c r="H328" s="105"/>
      <c r="I328" s="110">
        <f t="shared" si="336"/>
        <v>0</v>
      </c>
      <c r="J328" s="106">
        <f t="shared" si="337"/>
        <v>0</v>
      </c>
      <c r="K328" s="110">
        <f>333.33+1000</f>
        <v>1333.33</v>
      </c>
      <c r="L328" s="110"/>
      <c r="M328" s="110"/>
      <c r="N328" s="110"/>
      <c r="O328" s="110"/>
      <c r="P328" s="110"/>
      <c r="Q328" s="110">
        <f t="shared" si="320"/>
        <v>1333.33</v>
      </c>
      <c r="R328" s="110">
        <f t="shared" si="321"/>
        <v>266.666</v>
      </c>
      <c r="S328" s="110">
        <v>1000</v>
      </c>
      <c r="T328" s="110"/>
      <c r="U328" s="110"/>
      <c r="V328" s="110"/>
      <c r="W328" s="110"/>
      <c r="X328" s="110"/>
      <c r="Y328" s="110"/>
      <c r="Z328" s="110">
        <f t="shared" si="322"/>
        <v>1000</v>
      </c>
      <c r="AA328" s="105">
        <f t="shared" ref="AA328:AA346" si="347">Z328*20%</f>
        <v>200</v>
      </c>
      <c r="AB328" s="110">
        <f t="shared" si="338"/>
        <v>1000</v>
      </c>
      <c r="AC328" s="110"/>
      <c r="AD328" s="110"/>
      <c r="AE328" s="110"/>
      <c r="AF328" s="110"/>
      <c r="AG328" s="110"/>
      <c r="AH328" s="105">
        <f t="shared" si="339"/>
        <v>1000</v>
      </c>
      <c r="AI328" s="105">
        <f t="shared" ref="AI328:AI346" si="348">AH328*20%</f>
        <v>200</v>
      </c>
      <c r="AJ328" s="105">
        <v>722.22</v>
      </c>
      <c r="AK328" s="111"/>
      <c r="AL328" s="105"/>
      <c r="AM328" s="105"/>
      <c r="AN328" s="111"/>
      <c r="AO328" s="110">
        <f t="shared" si="323"/>
        <v>722.22</v>
      </c>
      <c r="AP328" s="105">
        <f t="shared" ref="AP328:AP346" si="349">AO328*20%</f>
        <v>144.44400000000002</v>
      </c>
      <c r="AQ328" s="109">
        <f t="shared" si="340"/>
        <v>1277.78</v>
      </c>
      <c r="AR328" s="114"/>
      <c r="AS328" s="114"/>
      <c r="AT328" s="109"/>
      <c r="AU328" s="109"/>
      <c r="AV328" s="105">
        <f t="shared" si="341"/>
        <v>1277.78</v>
      </c>
      <c r="AW328" s="105">
        <f t="shared" ref="AW328:AW346" si="350">AV328*20%</f>
        <v>255.55600000000001</v>
      </c>
      <c r="AX328" s="109">
        <v>1000</v>
      </c>
      <c r="AY328" s="115"/>
      <c r="AZ328" s="115"/>
      <c r="BA328" s="115"/>
      <c r="BB328" s="114"/>
      <c r="BC328" s="105">
        <f t="shared" si="324"/>
        <v>1000</v>
      </c>
      <c r="BD328" s="109">
        <f t="shared" ref="BD328:BD346" si="351">BC328*20%</f>
        <v>200</v>
      </c>
      <c r="BE328" s="109">
        <v>1000</v>
      </c>
      <c r="BF328" s="109"/>
      <c r="BG328" s="109"/>
      <c r="BH328" s="109"/>
      <c r="BI328" s="109"/>
      <c r="BJ328" s="114"/>
      <c r="BK328" s="105">
        <f t="shared" si="342"/>
        <v>1000</v>
      </c>
      <c r="BL328" s="105">
        <f t="shared" ref="BL328:BL346" si="352">BK328*20%</f>
        <v>200</v>
      </c>
      <c r="BM328" s="109">
        <v>1000</v>
      </c>
      <c r="BN328" s="109"/>
      <c r="BO328" s="109"/>
      <c r="BP328" s="109"/>
      <c r="BQ328" s="109"/>
      <c r="BR328" s="105">
        <f t="shared" si="325"/>
        <v>1000</v>
      </c>
      <c r="BS328" s="105">
        <f t="shared" si="326"/>
        <v>200</v>
      </c>
      <c r="BT328" s="109">
        <v>1000</v>
      </c>
      <c r="BU328" s="109"/>
      <c r="BV328" s="109"/>
      <c r="BW328" s="109"/>
      <c r="BX328" s="116"/>
      <c r="BY328" s="105">
        <f t="shared" si="343"/>
        <v>1000</v>
      </c>
      <c r="BZ328" s="105">
        <f t="shared" si="344"/>
        <v>200</v>
      </c>
      <c r="CA328" s="107">
        <v>1000</v>
      </c>
      <c r="CB328" s="107"/>
      <c r="CC328" s="109"/>
      <c r="CD328" s="115"/>
      <c r="CE328" s="114"/>
      <c r="CF328" s="105">
        <f t="shared" si="327"/>
        <v>1000</v>
      </c>
      <c r="CG328" s="105">
        <f t="shared" si="328"/>
        <v>200</v>
      </c>
      <c r="CH328" s="109">
        <v>1000</v>
      </c>
      <c r="CI328" s="109"/>
      <c r="CJ328" s="109"/>
      <c r="CK328" s="109"/>
      <c r="CL328" s="105"/>
      <c r="CM328" s="114"/>
      <c r="CN328" s="105">
        <f t="shared" si="345"/>
        <v>1000</v>
      </c>
      <c r="CO328" s="105">
        <f t="shared" si="346"/>
        <v>200</v>
      </c>
      <c r="CP328" s="105">
        <f t="shared" si="329"/>
        <v>11333.33</v>
      </c>
      <c r="CQ328" s="105">
        <f t="shared" si="330"/>
        <v>0</v>
      </c>
      <c r="CR328" s="105">
        <f t="shared" si="331"/>
        <v>0</v>
      </c>
      <c r="CS328" s="105">
        <f t="shared" si="332"/>
        <v>0</v>
      </c>
      <c r="CT328" s="105">
        <f t="shared" si="333"/>
        <v>11333.33</v>
      </c>
      <c r="CU328" s="125">
        <v>1000</v>
      </c>
      <c r="CV328" s="106">
        <f t="shared" si="334"/>
        <v>2266.6660000000002</v>
      </c>
      <c r="CW328" s="105">
        <f t="shared" si="335"/>
        <v>9066.6640000000007</v>
      </c>
      <c r="CY328" s="87"/>
    </row>
    <row r="329" spans="1:103" s="88" customFormat="1" ht="18.95" customHeight="1" x14ac:dyDescent="0.25">
      <c r="A329" s="111">
        <v>6</v>
      </c>
      <c r="B329" s="111" t="s">
        <v>112</v>
      </c>
      <c r="C329" s="117" t="s">
        <v>90</v>
      </c>
      <c r="D329" s="110"/>
      <c r="E329" s="110"/>
      <c r="F329" s="110"/>
      <c r="G329" s="110"/>
      <c r="H329" s="105"/>
      <c r="I329" s="110">
        <f t="shared" si="336"/>
        <v>0</v>
      </c>
      <c r="J329" s="106">
        <f t="shared" si="337"/>
        <v>0</v>
      </c>
      <c r="K329" s="110">
        <f>333.33+714.29</f>
        <v>1047.6199999999999</v>
      </c>
      <c r="L329" s="110"/>
      <c r="M329" s="110"/>
      <c r="N329" s="110"/>
      <c r="O329" s="110"/>
      <c r="P329" s="110"/>
      <c r="Q329" s="110">
        <f t="shared" si="320"/>
        <v>1047.6199999999999</v>
      </c>
      <c r="R329" s="110">
        <f t="shared" si="321"/>
        <v>209.524</v>
      </c>
      <c r="S329" s="110">
        <v>428.57</v>
      </c>
      <c r="T329" s="110"/>
      <c r="U329" s="110"/>
      <c r="V329" s="110"/>
      <c r="W329" s="110"/>
      <c r="X329" s="110"/>
      <c r="Y329" s="110"/>
      <c r="Z329" s="110">
        <f t="shared" si="322"/>
        <v>428.57</v>
      </c>
      <c r="AA329" s="105">
        <f t="shared" si="347"/>
        <v>85.713999999999999</v>
      </c>
      <c r="AB329" s="110">
        <f t="shared" si="338"/>
        <v>1000</v>
      </c>
      <c r="AC329" s="110"/>
      <c r="AD329" s="110"/>
      <c r="AE329" s="110"/>
      <c r="AF329" s="110"/>
      <c r="AG329" s="110"/>
      <c r="AH329" s="105">
        <f t="shared" si="339"/>
        <v>1000</v>
      </c>
      <c r="AI329" s="105">
        <f t="shared" si="348"/>
        <v>200</v>
      </c>
      <c r="AJ329" s="105">
        <v>722.22</v>
      </c>
      <c r="AK329" s="111"/>
      <c r="AL329" s="105"/>
      <c r="AM329" s="105"/>
      <c r="AN329" s="111"/>
      <c r="AO329" s="110">
        <f t="shared" si="323"/>
        <v>722.22</v>
      </c>
      <c r="AP329" s="105">
        <f t="shared" si="349"/>
        <v>144.44400000000002</v>
      </c>
      <c r="AQ329" s="109">
        <f t="shared" si="340"/>
        <v>1277.78</v>
      </c>
      <c r="AR329" s="114"/>
      <c r="AS329" s="114"/>
      <c r="AT329" s="109"/>
      <c r="AU329" s="109"/>
      <c r="AV329" s="105">
        <f t="shared" si="341"/>
        <v>1277.78</v>
      </c>
      <c r="AW329" s="105">
        <f t="shared" si="350"/>
        <v>255.55600000000001</v>
      </c>
      <c r="AX329" s="109">
        <v>1000</v>
      </c>
      <c r="AY329" s="115"/>
      <c r="AZ329" s="115"/>
      <c r="BA329" s="115"/>
      <c r="BB329" s="114"/>
      <c r="BC329" s="105">
        <f t="shared" si="324"/>
        <v>1000</v>
      </c>
      <c r="BD329" s="109">
        <f t="shared" si="351"/>
        <v>200</v>
      </c>
      <c r="BE329" s="109">
        <v>1000</v>
      </c>
      <c r="BF329" s="109"/>
      <c r="BG329" s="109"/>
      <c r="BH329" s="109"/>
      <c r="BI329" s="109"/>
      <c r="BJ329" s="114"/>
      <c r="BK329" s="105">
        <f t="shared" si="342"/>
        <v>1000</v>
      </c>
      <c r="BL329" s="105">
        <f t="shared" si="352"/>
        <v>200</v>
      </c>
      <c r="BM329" s="109">
        <v>1000</v>
      </c>
      <c r="BN329" s="109"/>
      <c r="BO329" s="109"/>
      <c r="BP329" s="109"/>
      <c r="BQ329" s="109"/>
      <c r="BR329" s="105">
        <f t="shared" si="325"/>
        <v>1000</v>
      </c>
      <c r="BS329" s="105">
        <f t="shared" si="326"/>
        <v>200</v>
      </c>
      <c r="BT329" s="109">
        <v>1000</v>
      </c>
      <c r="BU329" s="109"/>
      <c r="BV329" s="109"/>
      <c r="BW329" s="109"/>
      <c r="BX329" s="116"/>
      <c r="BY329" s="105">
        <f t="shared" si="343"/>
        <v>1000</v>
      </c>
      <c r="BZ329" s="105">
        <f t="shared" si="344"/>
        <v>200</v>
      </c>
      <c r="CA329" s="107">
        <v>1000</v>
      </c>
      <c r="CB329" s="107"/>
      <c r="CC329" s="109"/>
      <c r="CD329" s="115"/>
      <c r="CE329" s="114"/>
      <c r="CF329" s="105">
        <f t="shared" si="327"/>
        <v>1000</v>
      </c>
      <c r="CG329" s="105">
        <f t="shared" si="328"/>
        <v>200</v>
      </c>
      <c r="CH329" s="109">
        <v>1000</v>
      </c>
      <c r="CI329" s="109"/>
      <c r="CJ329" s="109"/>
      <c r="CK329" s="109"/>
      <c r="CL329" s="105"/>
      <c r="CM329" s="114"/>
      <c r="CN329" s="105">
        <f t="shared" si="345"/>
        <v>1000</v>
      </c>
      <c r="CO329" s="105">
        <f t="shared" si="346"/>
        <v>200</v>
      </c>
      <c r="CP329" s="105">
        <f t="shared" si="329"/>
        <v>10476.189999999999</v>
      </c>
      <c r="CQ329" s="105">
        <f t="shared" si="330"/>
        <v>0</v>
      </c>
      <c r="CR329" s="105">
        <f t="shared" si="331"/>
        <v>0</v>
      </c>
      <c r="CS329" s="105">
        <f t="shared" si="332"/>
        <v>0</v>
      </c>
      <c r="CT329" s="105">
        <f t="shared" si="333"/>
        <v>10476.189999999999</v>
      </c>
      <c r="CU329" s="125">
        <v>1000</v>
      </c>
      <c r="CV329" s="106">
        <f t="shared" si="334"/>
        <v>2095.2379999999998</v>
      </c>
      <c r="CW329" s="105">
        <f t="shared" si="335"/>
        <v>8380.9519999999993</v>
      </c>
      <c r="CY329" s="87"/>
    </row>
    <row r="330" spans="1:103" s="88" customFormat="1" ht="18.95" customHeight="1" x14ac:dyDescent="0.25">
      <c r="A330" s="111">
        <v>7</v>
      </c>
      <c r="B330" s="111" t="s">
        <v>111</v>
      </c>
      <c r="C330" s="117" t="s">
        <v>90</v>
      </c>
      <c r="D330" s="110"/>
      <c r="E330" s="110"/>
      <c r="F330" s="110"/>
      <c r="G330" s="110"/>
      <c r="H330" s="105"/>
      <c r="I330" s="110">
        <f t="shared" si="336"/>
        <v>0</v>
      </c>
      <c r="J330" s="106">
        <f t="shared" si="337"/>
        <v>0</v>
      </c>
      <c r="K330" s="110">
        <f>333.33+1000</f>
        <v>1333.33</v>
      </c>
      <c r="L330" s="110"/>
      <c r="M330" s="110"/>
      <c r="N330" s="110"/>
      <c r="O330" s="110"/>
      <c r="P330" s="110"/>
      <c r="Q330" s="110">
        <f t="shared" si="320"/>
        <v>1333.33</v>
      </c>
      <c r="R330" s="110">
        <f t="shared" si="321"/>
        <v>266.666</v>
      </c>
      <c r="S330" s="110">
        <v>1000</v>
      </c>
      <c r="T330" s="110"/>
      <c r="U330" s="110"/>
      <c r="V330" s="110"/>
      <c r="W330" s="110"/>
      <c r="X330" s="110"/>
      <c r="Y330" s="110"/>
      <c r="Z330" s="110">
        <f t="shared" si="322"/>
        <v>1000</v>
      </c>
      <c r="AA330" s="105">
        <f t="shared" si="347"/>
        <v>200</v>
      </c>
      <c r="AB330" s="110">
        <f t="shared" si="338"/>
        <v>1000</v>
      </c>
      <c r="AC330" s="110"/>
      <c r="AD330" s="110"/>
      <c r="AE330" s="110"/>
      <c r="AF330" s="110"/>
      <c r="AG330" s="110"/>
      <c r="AH330" s="105">
        <f t="shared" si="339"/>
        <v>1000</v>
      </c>
      <c r="AI330" s="105">
        <f t="shared" si="348"/>
        <v>200</v>
      </c>
      <c r="AJ330" s="105">
        <v>722.22</v>
      </c>
      <c r="AK330" s="111"/>
      <c r="AL330" s="105"/>
      <c r="AM330" s="105"/>
      <c r="AN330" s="111"/>
      <c r="AO330" s="110">
        <f t="shared" si="323"/>
        <v>722.22</v>
      </c>
      <c r="AP330" s="105">
        <f t="shared" si="349"/>
        <v>144.44400000000002</v>
      </c>
      <c r="AQ330" s="109">
        <f t="shared" si="340"/>
        <v>1277.78</v>
      </c>
      <c r="AR330" s="114"/>
      <c r="AS330" s="114"/>
      <c r="AT330" s="109"/>
      <c r="AU330" s="109"/>
      <c r="AV330" s="105">
        <f t="shared" si="341"/>
        <v>1277.78</v>
      </c>
      <c r="AW330" s="105">
        <f t="shared" si="350"/>
        <v>255.55600000000001</v>
      </c>
      <c r="AX330" s="109">
        <v>1000</v>
      </c>
      <c r="AY330" s="115"/>
      <c r="AZ330" s="115"/>
      <c r="BA330" s="115"/>
      <c r="BB330" s="114"/>
      <c r="BC330" s="105">
        <f t="shared" si="324"/>
        <v>1000</v>
      </c>
      <c r="BD330" s="109">
        <f t="shared" si="351"/>
        <v>200</v>
      </c>
      <c r="BE330" s="109">
        <v>1000</v>
      </c>
      <c r="BF330" s="109"/>
      <c r="BG330" s="109"/>
      <c r="BH330" s="109"/>
      <c r="BI330" s="109"/>
      <c r="BJ330" s="114"/>
      <c r="BK330" s="105">
        <f t="shared" si="342"/>
        <v>1000</v>
      </c>
      <c r="BL330" s="105">
        <f t="shared" si="352"/>
        <v>200</v>
      </c>
      <c r="BM330" s="109">
        <v>1000</v>
      </c>
      <c r="BN330" s="109"/>
      <c r="BO330" s="109"/>
      <c r="BP330" s="109"/>
      <c r="BQ330" s="109"/>
      <c r="BR330" s="105">
        <f t="shared" si="325"/>
        <v>1000</v>
      </c>
      <c r="BS330" s="105">
        <f t="shared" si="326"/>
        <v>200</v>
      </c>
      <c r="BT330" s="109">
        <v>1000</v>
      </c>
      <c r="BU330" s="109"/>
      <c r="BV330" s="109"/>
      <c r="BW330" s="109"/>
      <c r="BX330" s="116"/>
      <c r="BY330" s="105">
        <f t="shared" si="343"/>
        <v>1000</v>
      </c>
      <c r="BZ330" s="105">
        <f t="shared" si="344"/>
        <v>200</v>
      </c>
      <c r="CA330" s="107">
        <v>1000</v>
      </c>
      <c r="CB330" s="107"/>
      <c r="CC330" s="109"/>
      <c r="CD330" s="115"/>
      <c r="CE330" s="114"/>
      <c r="CF330" s="105">
        <f t="shared" si="327"/>
        <v>1000</v>
      </c>
      <c r="CG330" s="105">
        <f t="shared" si="328"/>
        <v>200</v>
      </c>
      <c r="CH330" s="109">
        <v>1000</v>
      </c>
      <c r="CI330" s="109"/>
      <c r="CJ330" s="109"/>
      <c r="CK330" s="109"/>
      <c r="CL330" s="105"/>
      <c r="CM330" s="114"/>
      <c r="CN330" s="105">
        <f t="shared" si="345"/>
        <v>1000</v>
      </c>
      <c r="CO330" s="105">
        <f t="shared" si="346"/>
        <v>200</v>
      </c>
      <c r="CP330" s="105">
        <f t="shared" si="329"/>
        <v>11333.33</v>
      </c>
      <c r="CQ330" s="105">
        <f t="shared" si="330"/>
        <v>0</v>
      </c>
      <c r="CR330" s="105">
        <f t="shared" si="331"/>
        <v>0</v>
      </c>
      <c r="CS330" s="105">
        <f t="shared" si="332"/>
        <v>0</v>
      </c>
      <c r="CT330" s="105">
        <f t="shared" si="333"/>
        <v>11333.33</v>
      </c>
      <c r="CU330" s="125">
        <v>1000</v>
      </c>
      <c r="CV330" s="106">
        <f t="shared" si="334"/>
        <v>2266.6660000000002</v>
      </c>
      <c r="CW330" s="105">
        <f t="shared" si="335"/>
        <v>9066.6640000000007</v>
      </c>
      <c r="CY330" s="87"/>
    </row>
    <row r="331" spans="1:103" s="88" customFormat="1" ht="18.95" customHeight="1" x14ac:dyDescent="0.25">
      <c r="A331" s="111">
        <v>8</v>
      </c>
      <c r="B331" s="111" t="s">
        <v>110</v>
      </c>
      <c r="C331" s="117" t="s">
        <v>90</v>
      </c>
      <c r="D331" s="110"/>
      <c r="E331" s="110"/>
      <c r="F331" s="110"/>
      <c r="G331" s="110"/>
      <c r="H331" s="105"/>
      <c r="I331" s="110">
        <f t="shared" si="336"/>
        <v>0</v>
      </c>
      <c r="J331" s="106">
        <f t="shared" si="337"/>
        <v>0</v>
      </c>
      <c r="K331" s="110">
        <f>333.33+1000</f>
        <v>1333.33</v>
      </c>
      <c r="L331" s="110"/>
      <c r="M331" s="110"/>
      <c r="N331" s="110"/>
      <c r="O331" s="110"/>
      <c r="P331" s="110"/>
      <c r="Q331" s="110">
        <f t="shared" si="320"/>
        <v>1333.33</v>
      </c>
      <c r="R331" s="110">
        <f t="shared" si="321"/>
        <v>266.666</v>
      </c>
      <c r="S331" s="110">
        <v>1000</v>
      </c>
      <c r="T331" s="110"/>
      <c r="U331" s="110"/>
      <c r="V331" s="110"/>
      <c r="W331" s="110"/>
      <c r="X331" s="110"/>
      <c r="Y331" s="110"/>
      <c r="Z331" s="110">
        <f t="shared" si="322"/>
        <v>1000</v>
      </c>
      <c r="AA331" s="105">
        <f t="shared" si="347"/>
        <v>200</v>
      </c>
      <c r="AB331" s="110">
        <f t="shared" si="338"/>
        <v>1000</v>
      </c>
      <c r="AC331" s="110"/>
      <c r="AD331" s="110"/>
      <c r="AE331" s="110"/>
      <c r="AF331" s="110"/>
      <c r="AG331" s="110"/>
      <c r="AH331" s="105">
        <f t="shared" si="339"/>
        <v>1000</v>
      </c>
      <c r="AI331" s="105">
        <f t="shared" si="348"/>
        <v>200</v>
      </c>
      <c r="AJ331" s="105">
        <v>722.22</v>
      </c>
      <c r="AK331" s="111"/>
      <c r="AL331" s="105"/>
      <c r="AM331" s="105"/>
      <c r="AN331" s="111"/>
      <c r="AO331" s="110">
        <f t="shared" si="323"/>
        <v>722.22</v>
      </c>
      <c r="AP331" s="105">
        <f t="shared" si="349"/>
        <v>144.44400000000002</v>
      </c>
      <c r="AQ331" s="109">
        <f t="shared" si="340"/>
        <v>1277.78</v>
      </c>
      <c r="AR331" s="114"/>
      <c r="AS331" s="114"/>
      <c r="AT331" s="109"/>
      <c r="AU331" s="109"/>
      <c r="AV331" s="105">
        <f t="shared" si="341"/>
        <v>1277.78</v>
      </c>
      <c r="AW331" s="105">
        <f t="shared" si="350"/>
        <v>255.55600000000001</v>
      </c>
      <c r="AX331" s="109">
        <v>1000</v>
      </c>
      <c r="AY331" s="115"/>
      <c r="AZ331" s="115"/>
      <c r="BA331" s="115"/>
      <c r="BB331" s="114"/>
      <c r="BC331" s="105">
        <f t="shared" si="324"/>
        <v>1000</v>
      </c>
      <c r="BD331" s="109">
        <f t="shared" si="351"/>
        <v>200</v>
      </c>
      <c r="BE331" s="109">
        <v>1000</v>
      </c>
      <c r="BF331" s="109"/>
      <c r="BG331" s="109"/>
      <c r="BH331" s="109"/>
      <c r="BI331" s="109"/>
      <c r="BJ331" s="114"/>
      <c r="BK331" s="105">
        <f t="shared" si="342"/>
        <v>1000</v>
      </c>
      <c r="BL331" s="105">
        <f t="shared" si="352"/>
        <v>200</v>
      </c>
      <c r="BM331" s="109">
        <v>1000</v>
      </c>
      <c r="BN331" s="109"/>
      <c r="BO331" s="109"/>
      <c r="BP331" s="109"/>
      <c r="BQ331" s="109"/>
      <c r="BR331" s="105">
        <f t="shared" si="325"/>
        <v>1000</v>
      </c>
      <c r="BS331" s="105">
        <f t="shared" si="326"/>
        <v>200</v>
      </c>
      <c r="BT331" s="109">
        <v>1000</v>
      </c>
      <c r="BU331" s="109"/>
      <c r="BV331" s="109"/>
      <c r="BW331" s="109"/>
      <c r="BX331" s="116"/>
      <c r="BY331" s="105">
        <f t="shared" si="343"/>
        <v>1000</v>
      </c>
      <c r="BZ331" s="105">
        <f t="shared" si="344"/>
        <v>200</v>
      </c>
      <c r="CA331" s="107">
        <v>1000</v>
      </c>
      <c r="CB331" s="107"/>
      <c r="CC331" s="109"/>
      <c r="CD331" s="115"/>
      <c r="CE331" s="114"/>
      <c r="CF331" s="105">
        <f t="shared" si="327"/>
        <v>1000</v>
      </c>
      <c r="CG331" s="105">
        <f t="shared" si="328"/>
        <v>200</v>
      </c>
      <c r="CH331" s="109">
        <v>1000</v>
      </c>
      <c r="CI331" s="109"/>
      <c r="CJ331" s="109"/>
      <c r="CK331" s="109"/>
      <c r="CL331" s="105"/>
      <c r="CM331" s="114"/>
      <c r="CN331" s="105">
        <f t="shared" si="345"/>
        <v>1000</v>
      </c>
      <c r="CO331" s="105">
        <f t="shared" si="346"/>
        <v>200</v>
      </c>
      <c r="CP331" s="105">
        <f t="shared" si="329"/>
        <v>11333.33</v>
      </c>
      <c r="CQ331" s="105">
        <f t="shared" si="330"/>
        <v>0</v>
      </c>
      <c r="CR331" s="105">
        <f t="shared" si="331"/>
        <v>0</v>
      </c>
      <c r="CS331" s="105">
        <f t="shared" si="332"/>
        <v>0</v>
      </c>
      <c r="CT331" s="105">
        <f t="shared" si="333"/>
        <v>11333.33</v>
      </c>
      <c r="CU331" s="125">
        <v>1000</v>
      </c>
      <c r="CV331" s="106">
        <f t="shared" si="334"/>
        <v>2266.6660000000002</v>
      </c>
      <c r="CW331" s="105">
        <f t="shared" si="335"/>
        <v>9066.6640000000007</v>
      </c>
      <c r="CY331" s="87"/>
    </row>
    <row r="332" spans="1:103" s="88" customFormat="1" ht="18.95" customHeight="1" x14ac:dyDescent="0.25">
      <c r="A332" s="111">
        <v>9</v>
      </c>
      <c r="B332" s="111" t="s">
        <v>109</v>
      </c>
      <c r="C332" s="117" t="s">
        <v>90</v>
      </c>
      <c r="D332" s="110"/>
      <c r="E332" s="110"/>
      <c r="F332" s="110"/>
      <c r="G332" s="110"/>
      <c r="H332" s="105"/>
      <c r="I332" s="110">
        <f t="shared" si="336"/>
        <v>0</v>
      </c>
      <c r="J332" s="106">
        <f t="shared" si="337"/>
        <v>0</v>
      </c>
      <c r="K332" s="110">
        <f>333.33+1000</f>
        <v>1333.33</v>
      </c>
      <c r="L332" s="110"/>
      <c r="M332" s="110"/>
      <c r="N332" s="110"/>
      <c r="O332" s="110"/>
      <c r="P332" s="110"/>
      <c r="Q332" s="110">
        <f t="shared" si="320"/>
        <v>1333.33</v>
      </c>
      <c r="R332" s="110">
        <f t="shared" si="321"/>
        <v>266.666</v>
      </c>
      <c r="S332" s="110">
        <v>1000</v>
      </c>
      <c r="T332" s="110"/>
      <c r="U332" s="110"/>
      <c r="V332" s="110"/>
      <c r="W332" s="110"/>
      <c r="X332" s="110"/>
      <c r="Y332" s="110"/>
      <c r="Z332" s="110">
        <f t="shared" si="322"/>
        <v>1000</v>
      </c>
      <c r="AA332" s="105">
        <f t="shared" si="347"/>
        <v>200</v>
      </c>
      <c r="AB332" s="110">
        <f t="shared" si="338"/>
        <v>1000</v>
      </c>
      <c r="AC332" s="110"/>
      <c r="AD332" s="110"/>
      <c r="AE332" s="110"/>
      <c r="AF332" s="110"/>
      <c r="AG332" s="110"/>
      <c r="AH332" s="105">
        <f t="shared" si="339"/>
        <v>1000</v>
      </c>
      <c r="AI332" s="105">
        <f t="shared" si="348"/>
        <v>200</v>
      </c>
      <c r="AJ332" s="105">
        <v>722.22</v>
      </c>
      <c r="AK332" s="111"/>
      <c r="AL332" s="105"/>
      <c r="AM332" s="105"/>
      <c r="AN332" s="111"/>
      <c r="AO332" s="110">
        <f t="shared" si="323"/>
        <v>722.22</v>
      </c>
      <c r="AP332" s="105">
        <f t="shared" si="349"/>
        <v>144.44400000000002</v>
      </c>
      <c r="AQ332" s="109">
        <f t="shared" si="340"/>
        <v>1277.78</v>
      </c>
      <c r="AR332" s="114"/>
      <c r="AS332" s="114"/>
      <c r="AT332" s="109"/>
      <c r="AU332" s="109"/>
      <c r="AV332" s="105">
        <f t="shared" si="341"/>
        <v>1277.78</v>
      </c>
      <c r="AW332" s="105">
        <f t="shared" si="350"/>
        <v>255.55600000000001</v>
      </c>
      <c r="AX332" s="109">
        <v>1000</v>
      </c>
      <c r="AY332" s="115"/>
      <c r="AZ332" s="115"/>
      <c r="BA332" s="115"/>
      <c r="BB332" s="114"/>
      <c r="BC332" s="105">
        <f t="shared" si="324"/>
        <v>1000</v>
      </c>
      <c r="BD332" s="109">
        <f t="shared" si="351"/>
        <v>200</v>
      </c>
      <c r="BE332" s="109">
        <v>1000</v>
      </c>
      <c r="BF332" s="109"/>
      <c r="BG332" s="109"/>
      <c r="BH332" s="109"/>
      <c r="BI332" s="109"/>
      <c r="BJ332" s="114"/>
      <c r="BK332" s="105">
        <f t="shared" si="342"/>
        <v>1000</v>
      </c>
      <c r="BL332" s="105">
        <f t="shared" si="352"/>
        <v>200</v>
      </c>
      <c r="BM332" s="109">
        <v>1000</v>
      </c>
      <c r="BN332" s="109"/>
      <c r="BO332" s="109"/>
      <c r="BP332" s="109"/>
      <c r="BQ332" s="109"/>
      <c r="BR332" s="105">
        <f t="shared" si="325"/>
        <v>1000</v>
      </c>
      <c r="BS332" s="105">
        <f t="shared" si="326"/>
        <v>200</v>
      </c>
      <c r="BT332" s="109">
        <v>1000</v>
      </c>
      <c r="BU332" s="109"/>
      <c r="BV332" s="109"/>
      <c r="BW332" s="109"/>
      <c r="BX332" s="116"/>
      <c r="BY332" s="105">
        <f t="shared" si="343"/>
        <v>1000</v>
      </c>
      <c r="BZ332" s="105">
        <f t="shared" si="344"/>
        <v>200</v>
      </c>
      <c r="CA332" s="107">
        <v>1000</v>
      </c>
      <c r="CB332" s="107"/>
      <c r="CC332" s="109"/>
      <c r="CD332" s="115"/>
      <c r="CE332" s="114"/>
      <c r="CF332" s="105">
        <f t="shared" si="327"/>
        <v>1000</v>
      </c>
      <c r="CG332" s="105">
        <f t="shared" si="328"/>
        <v>200</v>
      </c>
      <c r="CH332" s="109">
        <v>1000</v>
      </c>
      <c r="CI332" s="109"/>
      <c r="CJ332" s="109"/>
      <c r="CK332" s="109"/>
      <c r="CL332" s="105"/>
      <c r="CM332" s="114"/>
      <c r="CN332" s="105">
        <f t="shared" si="345"/>
        <v>1000</v>
      </c>
      <c r="CO332" s="105">
        <f t="shared" si="346"/>
        <v>200</v>
      </c>
      <c r="CP332" s="105">
        <f t="shared" si="329"/>
        <v>11333.33</v>
      </c>
      <c r="CQ332" s="105">
        <f t="shared" si="330"/>
        <v>0</v>
      </c>
      <c r="CR332" s="105">
        <f t="shared" si="331"/>
        <v>0</v>
      </c>
      <c r="CS332" s="105">
        <f t="shared" si="332"/>
        <v>0</v>
      </c>
      <c r="CT332" s="105">
        <f t="shared" si="333"/>
        <v>11333.33</v>
      </c>
      <c r="CU332" s="125">
        <v>1000</v>
      </c>
      <c r="CV332" s="106">
        <f t="shared" si="334"/>
        <v>2266.6660000000002</v>
      </c>
      <c r="CW332" s="105">
        <f t="shared" si="335"/>
        <v>9066.6640000000007</v>
      </c>
      <c r="CY332" s="87"/>
    </row>
    <row r="333" spans="1:103" s="88" customFormat="1" ht="18.95" customHeight="1" x14ac:dyDescent="0.25">
      <c r="A333" s="111">
        <v>10</v>
      </c>
      <c r="B333" s="111" t="s">
        <v>108</v>
      </c>
      <c r="C333" s="117" t="s">
        <v>90</v>
      </c>
      <c r="D333" s="110"/>
      <c r="E333" s="110"/>
      <c r="F333" s="110"/>
      <c r="G333" s="110"/>
      <c r="H333" s="105"/>
      <c r="I333" s="110">
        <f t="shared" si="336"/>
        <v>0</v>
      </c>
      <c r="J333" s="106">
        <f t="shared" si="337"/>
        <v>0</v>
      </c>
      <c r="K333" s="110">
        <f>333.33+1000</f>
        <v>1333.33</v>
      </c>
      <c r="L333" s="110"/>
      <c r="M333" s="110"/>
      <c r="N333" s="110"/>
      <c r="O333" s="110"/>
      <c r="P333" s="110"/>
      <c r="Q333" s="110">
        <f t="shared" si="320"/>
        <v>1333.33</v>
      </c>
      <c r="R333" s="110">
        <f t="shared" si="321"/>
        <v>266.666</v>
      </c>
      <c r="S333" s="110">
        <v>1000</v>
      </c>
      <c r="T333" s="110"/>
      <c r="U333" s="110"/>
      <c r="V333" s="110"/>
      <c r="W333" s="110"/>
      <c r="X333" s="110"/>
      <c r="Y333" s="110"/>
      <c r="Z333" s="110">
        <f t="shared" si="322"/>
        <v>1000</v>
      </c>
      <c r="AA333" s="105">
        <f t="shared" si="347"/>
        <v>200</v>
      </c>
      <c r="AB333" s="110">
        <f t="shared" si="338"/>
        <v>1000</v>
      </c>
      <c r="AC333" s="110"/>
      <c r="AD333" s="110"/>
      <c r="AE333" s="110"/>
      <c r="AF333" s="110"/>
      <c r="AG333" s="110"/>
      <c r="AH333" s="105">
        <f t="shared" si="339"/>
        <v>1000</v>
      </c>
      <c r="AI333" s="105">
        <f t="shared" si="348"/>
        <v>200</v>
      </c>
      <c r="AJ333" s="105">
        <v>722.22</v>
      </c>
      <c r="AK333" s="111"/>
      <c r="AL333" s="105"/>
      <c r="AM333" s="105"/>
      <c r="AN333" s="111"/>
      <c r="AO333" s="110">
        <f t="shared" si="323"/>
        <v>722.22</v>
      </c>
      <c r="AP333" s="105">
        <f t="shared" si="349"/>
        <v>144.44400000000002</v>
      </c>
      <c r="AQ333" s="109">
        <f t="shared" si="340"/>
        <v>1277.78</v>
      </c>
      <c r="AR333" s="114"/>
      <c r="AS333" s="114"/>
      <c r="AT333" s="109"/>
      <c r="AU333" s="109"/>
      <c r="AV333" s="105">
        <f t="shared" si="341"/>
        <v>1277.78</v>
      </c>
      <c r="AW333" s="105">
        <f t="shared" si="350"/>
        <v>255.55600000000001</v>
      </c>
      <c r="AX333" s="109">
        <v>1000</v>
      </c>
      <c r="AY333" s="115"/>
      <c r="AZ333" s="115"/>
      <c r="BA333" s="115"/>
      <c r="BB333" s="114"/>
      <c r="BC333" s="105">
        <f t="shared" si="324"/>
        <v>1000</v>
      </c>
      <c r="BD333" s="109">
        <f t="shared" si="351"/>
        <v>200</v>
      </c>
      <c r="BE333" s="109">
        <v>1000</v>
      </c>
      <c r="BF333" s="109"/>
      <c r="BG333" s="109"/>
      <c r="BH333" s="109"/>
      <c r="BI333" s="109"/>
      <c r="BJ333" s="114"/>
      <c r="BK333" s="105">
        <f t="shared" si="342"/>
        <v>1000</v>
      </c>
      <c r="BL333" s="105">
        <f t="shared" si="352"/>
        <v>200</v>
      </c>
      <c r="BM333" s="109">
        <v>1000</v>
      </c>
      <c r="BN333" s="109"/>
      <c r="BO333" s="109"/>
      <c r="BP333" s="109"/>
      <c r="BQ333" s="109"/>
      <c r="BR333" s="105">
        <f t="shared" si="325"/>
        <v>1000</v>
      </c>
      <c r="BS333" s="105">
        <f t="shared" si="326"/>
        <v>200</v>
      </c>
      <c r="BT333" s="109">
        <v>1000</v>
      </c>
      <c r="BU333" s="109"/>
      <c r="BV333" s="109"/>
      <c r="BW333" s="109"/>
      <c r="BX333" s="116"/>
      <c r="BY333" s="105">
        <f t="shared" si="343"/>
        <v>1000</v>
      </c>
      <c r="BZ333" s="105">
        <f t="shared" si="344"/>
        <v>200</v>
      </c>
      <c r="CA333" s="107">
        <v>1000</v>
      </c>
      <c r="CB333" s="107"/>
      <c r="CC333" s="109"/>
      <c r="CD333" s="115"/>
      <c r="CE333" s="114"/>
      <c r="CF333" s="105">
        <f t="shared" si="327"/>
        <v>1000</v>
      </c>
      <c r="CG333" s="105">
        <f t="shared" si="328"/>
        <v>200</v>
      </c>
      <c r="CH333" s="109">
        <v>1000</v>
      </c>
      <c r="CI333" s="109"/>
      <c r="CJ333" s="109"/>
      <c r="CK333" s="109"/>
      <c r="CL333" s="105"/>
      <c r="CM333" s="114"/>
      <c r="CN333" s="105">
        <f t="shared" si="345"/>
        <v>1000</v>
      </c>
      <c r="CO333" s="105">
        <f t="shared" si="346"/>
        <v>200</v>
      </c>
      <c r="CP333" s="105">
        <f t="shared" si="329"/>
        <v>11333.33</v>
      </c>
      <c r="CQ333" s="105">
        <f t="shared" si="330"/>
        <v>0</v>
      </c>
      <c r="CR333" s="105">
        <f t="shared" si="331"/>
        <v>0</v>
      </c>
      <c r="CS333" s="105">
        <f t="shared" si="332"/>
        <v>0</v>
      </c>
      <c r="CT333" s="105">
        <f t="shared" si="333"/>
        <v>11333.33</v>
      </c>
      <c r="CU333" s="125">
        <v>1000</v>
      </c>
      <c r="CV333" s="106">
        <f t="shared" si="334"/>
        <v>2266.6660000000002</v>
      </c>
      <c r="CW333" s="105">
        <f t="shared" si="335"/>
        <v>9066.6640000000007</v>
      </c>
      <c r="CY333" s="87"/>
    </row>
    <row r="334" spans="1:103" s="88" customFormat="1" ht="18.95" customHeight="1" x14ac:dyDescent="0.25">
      <c r="A334" s="111">
        <v>11</v>
      </c>
      <c r="B334" s="111" t="s">
        <v>107</v>
      </c>
      <c r="C334" s="117" t="s">
        <v>90</v>
      </c>
      <c r="D334" s="110"/>
      <c r="E334" s="110"/>
      <c r="F334" s="110"/>
      <c r="G334" s="110"/>
      <c r="H334" s="105"/>
      <c r="I334" s="110">
        <f t="shared" si="336"/>
        <v>0</v>
      </c>
      <c r="J334" s="106">
        <f t="shared" si="337"/>
        <v>0</v>
      </c>
      <c r="K334" s="110">
        <f>333.33+1000</f>
        <v>1333.33</v>
      </c>
      <c r="L334" s="110"/>
      <c r="M334" s="110"/>
      <c r="N334" s="110"/>
      <c r="O334" s="110"/>
      <c r="P334" s="110"/>
      <c r="Q334" s="110">
        <f t="shared" si="320"/>
        <v>1333.33</v>
      </c>
      <c r="R334" s="110">
        <f t="shared" si="321"/>
        <v>266.666</v>
      </c>
      <c r="S334" s="110">
        <v>1000</v>
      </c>
      <c r="T334" s="110"/>
      <c r="U334" s="110"/>
      <c r="V334" s="110"/>
      <c r="W334" s="110"/>
      <c r="X334" s="110"/>
      <c r="Y334" s="110"/>
      <c r="Z334" s="110">
        <f t="shared" si="322"/>
        <v>1000</v>
      </c>
      <c r="AA334" s="105">
        <f t="shared" si="347"/>
        <v>200</v>
      </c>
      <c r="AB334" s="110">
        <f t="shared" si="338"/>
        <v>1000</v>
      </c>
      <c r="AC334" s="110"/>
      <c r="AD334" s="110"/>
      <c r="AE334" s="110"/>
      <c r="AF334" s="110"/>
      <c r="AG334" s="110"/>
      <c r="AH334" s="105">
        <f t="shared" si="339"/>
        <v>1000</v>
      </c>
      <c r="AI334" s="105">
        <f t="shared" si="348"/>
        <v>200</v>
      </c>
      <c r="AJ334" s="105">
        <v>722.22</v>
      </c>
      <c r="AK334" s="111"/>
      <c r="AL334" s="105"/>
      <c r="AM334" s="105"/>
      <c r="AN334" s="111"/>
      <c r="AO334" s="110">
        <f t="shared" si="323"/>
        <v>722.22</v>
      </c>
      <c r="AP334" s="105">
        <f t="shared" si="349"/>
        <v>144.44400000000002</v>
      </c>
      <c r="AQ334" s="109">
        <f t="shared" si="340"/>
        <v>1277.78</v>
      </c>
      <c r="AR334" s="114"/>
      <c r="AS334" s="114"/>
      <c r="AT334" s="109"/>
      <c r="AU334" s="109"/>
      <c r="AV334" s="105">
        <f t="shared" si="341"/>
        <v>1277.78</v>
      </c>
      <c r="AW334" s="105">
        <f t="shared" si="350"/>
        <v>255.55600000000001</v>
      </c>
      <c r="AX334" s="109">
        <v>1000</v>
      </c>
      <c r="AY334" s="115"/>
      <c r="AZ334" s="115"/>
      <c r="BA334" s="115"/>
      <c r="BB334" s="114"/>
      <c r="BC334" s="105">
        <f t="shared" si="324"/>
        <v>1000</v>
      </c>
      <c r="BD334" s="109">
        <f t="shared" si="351"/>
        <v>200</v>
      </c>
      <c r="BE334" s="109">
        <v>1000</v>
      </c>
      <c r="BF334" s="109"/>
      <c r="BG334" s="109"/>
      <c r="BH334" s="109"/>
      <c r="BI334" s="109"/>
      <c r="BJ334" s="114"/>
      <c r="BK334" s="105">
        <f t="shared" si="342"/>
        <v>1000</v>
      </c>
      <c r="BL334" s="105">
        <f t="shared" si="352"/>
        <v>200</v>
      </c>
      <c r="BM334" s="109">
        <v>1000</v>
      </c>
      <c r="BN334" s="109"/>
      <c r="BO334" s="109"/>
      <c r="BP334" s="109"/>
      <c r="BQ334" s="109"/>
      <c r="BR334" s="105">
        <f t="shared" si="325"/>
        <v>1000</v>
      </c>
      <c r="BS334" s="105">
        <f t="shared" si="326"/>
        <v>200</v>
      </c>
      <c r="BT334" s="109">
        <v>1000</v>
      </c>
      <c r="BU334" s="109"/>
      <c r="BV334" s="109"/>
      <c r="BW334" s="109"/>
      <c r="BX334" s="116"/>
      <c r="BY334" s="105">
        <f t="shared" si="343"/>
        <v>1000</v>
      </c>
      <c r="BZ334" s="105">
        <f t="shared" si="344"/>
        <v>200</v>
      </c>
      <c r="CA334" s="107">
        <v>1000</v>
      </c>
      <c r="CB334" s="107"/>
      <c r="CC334" s="109"/>
      <c r="CD334" s="115"/>
      <c r="CE334" s="114"/>
      <c r="CF334" s="105">
        <f t="shared" si="327"/>
        <v>1000</v>
      </c>
      <c r="CG334" s="105">
        <f t="shared" si="328"/>
        <v>200</v>
      </c>
      <c r="CH334" s="109">
        <v>1000</v>
      </c>
      <c r="CI334" s="109"/>
      <c r="CJ334" s="109"/>
      <c r="CK334" s="109"/>
      <c r="CL334" s="105"/>
      <c r="CM334" s="114"/>
      <c r="CN334" s="105">
        <f t="shared" si="345"/>
        <v>1000</v>
      </c>
      <c r="CO334" s="105">
        <f t="shared" si="346"/>
        <v>200</v>
      </c>
      <c r="CP334" s="105">
        <f t="shared" si="329"/>
        <v>11333.33</v>
      </c>
      <c r="CQ334" s="105">
        <f t="shared" si="330"/>
        <v>0</v>
      </c>
      <c r="CR334" s="105">
        <f t="shared" si="331"/>
        <v>0</v>
      </c>
      <c r="CS334" s="105">
        <f t="shared" si="332"/>
        <v>0</v>
      </c>
      <c r="CT334" s="105">
        <f t="shared" si="333"/>
        <v>11333.33</v>
      </c>
      <c r="CU334" s="125">
        <v>1000</v>
      </c>
      <c r="CV334" s="106">
        <f t="shared" si="334"/>
        <v>2266.6660000000002</v>
      </c>
      <c r="CW334" s="105">
        <f t="shared" si="335"/>
        <v>9066.6640000000007</v>
      </c>
      <c r="CY334" s="87"/>
    </row>
    <row r="335" spans="1:103" s="88" customFormat="1" ht="18.95" customHeight="1" x14ac:dyDescent="0.25">
      <c r="A335" s="111">
        <v>12</v>
      </c>
      <c r="B335" s="111" t="s">
        <v>106</v>
      </c>
      <c r="C335" s="117" t="s">
        <v>90</v>
      </c>
      <c r="D335" s="110"/>
      <c r="E335" s="110"/>
      <c r="F335" s="110"/>
      <c r="G335" s="110"/>
      <c r="H335" s="105"/>
      <c r="I335" s="110">
        <f t="shared" si="336"/>
        <v>0</v>
      </c>
      <c r="J335" s="106">
        <f t="shared" si="337"/>
        <v>0</v>
      </c>
      <c r="K335" s="110">
        <f>333.33+714.29</f>
        <v>1047.6199999999999</v>
      </c>
      <c r="L335" s="110"/>
      <c r="M335" s="110"/>
      <c r="N335" s="110"/>
      <c r="O335" s="110"/>
      <c r="P335" s="110"/>
      <c r="Q335" s="110">
        <f t="shared" si="320"/>
        <v>1047.6199999999999</v>
      </c>
      <c r="R335" s="110">
        <f t="shared" si="321"/>
        <v>209.524</v>
      </c>
      <c r="S335" s="110">
        <v>333.33</v>
      </c>
      <c r="T335" s="110"/>
      <c r="U335" s="110"/>
      <c r="V335" s="110"/>
      <c r="W335" s="110"/>
      <c r="X335" s="110"/>
      <c r="Y335" s="110"/>
      <c r="Z335" s="110">
        <f t="shared" si="322"/>
        <v>333.33</v>
      </c>
      <c r="AA335" s="105">
        <f t="shared" si="347"/>
        <v>66.665999999999997</v>
      </c>
      <c r="AB335" s="110">
        <f t="shared" si="338"/>
        <v>1000</v>
      </c>
      <c r="AC335" s="110"/>
      <c r="AD335" s="110"/>
      <c r="AE335" s="110"/>
      <c r="AF335" s="110"/>
      <c r="AG335" s="110"/>
      <c r="AH335" s="105">
        <f t="shared" si="339"/>
        <v>1000</v>
      </c>
      <c r="AI335" s="105">
        <f t="shared" si="348"/>
        <v>200</v>
      </c>
      <c r="AJ335" s="105">
        <v>722.22</v>
      </c>
      <c r="AK335" s="111"/>
      <c r="AL335" s="105"/>
      <c r="AM335" s="105"/>
      <c r="AN335" s="111"/>
      <c r="AO335" s="110">
        <f t="shared" si="323"/>
        <v>722.22</v>
      </c>
      <c r="AP335" s="105">
        <f t="shared" si="349"/>
        <v>144.44400000000002</v>
      </c>
      <c r="AQ335" s="109">
        <f t="shared" si="340"/>
        <v>1277.78</v>
      </c>
      <c r="AR335" s="114"/>
      <c r="AS335" s="114"/>
      <c r="AT335" s="109"/>
      <c r="AU335" s="109"/>
      <c r="AV335" s="105">
        <f t="shared" si="341"/>
        <v>1277.78</v>
      </c>
      <c r="AW335" s="105">
        <f t="shared" si="350"/>
        <v>255.55600000000001</v>
      </c>
      <c r="AX335" s="109">
        <v>1000</v>
      </c>
      <c r="AY335" s="115"/>
      <c r="AZ335" s="115"/>
      <c r="BA335" s="115"/>
      <c r="BB335" s="114"/>
      <c r="BC335" s="105">
        <f t="shared" si="324"/>
        <v>1000</v>
      </c>
      <c r="BD335" s="109">
        <f t="shared" si="351"/>
        <v>200</v>
      </c>
      <c r="BE335" s="109">
        <v>1000</v>
      </c>
      <c r="BF335" s="109"/>
      <c r="BG335" s="109"/>
      <c r="BH335" s="109"/>
      <c r="BI335" s="109"/>
      <c r="BJ335" s="114"/>
      <c r="BK335" s="105">
        <f t="shared" si="342"/>
        <v>1000</v>
      </c>
      <c r="BL335" s="105">
        <f t="shared" si="352"/>
        <v>200</v>
      </c>
      <c r="BM335" s="109">
        <v>1000</v>
      </c>
      <c r="BN335" s="109"/>
      <c r="BO335" s="109"/>
      <c r="BP335" s="109"/>
      <c r="BQ335" s="109"/>
      <c r="BR335" s="105">
        <f t="shared" si="325"/>
        <v>1000</v>
      </c>
      <c r="BS335" s="105">
        <f t="shared" si="326"/>
        <v>200</v>
      </c>
      <c r="BT335" s="109">
        <v>1000</v>
      </c>
      <c r="BU335" s="109"/>
      <c r="BV335" s="109"/>
      <c r="BW335" s="109"/>
      <c r="BX335" s="116"/>
      <c r="BY335" s="105">
        <f t="shared" si="343"/>
        <v>1000</v>
      </c>
      <c r="BZ335" s="105">
        <f t="shared" si="344"/>
        <v>200</v>
      </c>
      <c r="CA335" s="107">
        <v>1000</v>
      </c>
      <c r="CB335" s="107"/>
      <c r="CC335" s="109"/>
      <c r="CD335" s="115"/>
      <c r="CE335" s="114"/>
      <c r="CF335" s="105">
        <f t="shared" si="327"/>
        <v>1000</v>
      </c>
      <c r="CG335" s="105">
        <f t="shared" si="328"/>
        <v>200</v>
      </c>
      <c r="CH335" s="109">
        <v>1000</v>
      </c>
      <c r="CI335" s="109"/>
      <c r="CJ335" s="109"/>
      <c r="CK335" s="109"/>
      <c r="CL335" s="105"/>
      <c r="CM335" s="114"/>
      <c r="CN335" s="105">
        <f t="shared" si="345"/>
        <v>1000</v>
      </c>
      <c r="CO335" s="105">
        <f t="shared" si="346"/>
        <v>200</v>
      </c>
      <c r="CP335" s="105">
        <f t="shared" si="329"/>
        <v>10380.950000000001</v>
      </c>
      <c r="CQ335" s="105">
        <f t="shared" si="330"/>
        <v>0</v>
      </c>
      <c r="CR335" s="105">
        <f t="shared" si="331"/>
        <v>0</v>
      </c>
      <c r="CS335" s="105">
        <f t="shared" si="332"/>
        <v>0</v>
      </c>
      <c r="CT335" s="105">
        <f t="shared" si="333"/>
        <v>10380.950000000001</v>
      </c>
      <c r="CU335" s="125">
        <v>1000</v>
      </c>
      <c r="CV335" s="106">
        <f t="shared" si="334"/>
        <v>2076.19</v>
      </c>
      <c r="CW335" s="105">
        <f t="shared" si="335"/>
        <v>8304.76</v>
      </c>
      <c r="CY335" s="87"/>
    </row>
    <row r="336" spans="1:103" s="88" customFormat="1" ht="18.95" customHeight="1" x14ac:dyDescent="0.25">
      <c r="A336" s="111">
        <v>13</v>
      </c>
      <c r="B336" s="111" t="s">
        <v>105</v>
      </c>
      <c r="C336" s="117" t="s">
        <v>90</v>
      </c>
      <c r="D336" s="110"/>
      <c r="E336" s="110"/>
      <c r="F336" s="110"/>
      <c r="G336" s="110"/>
      <c r="H336" s="105"/>
      <c r="I336" s="110">
        <f t="shared" si="336"/>
        <v>0</v>
      </c>
      <c r="J336" s="106">
        <f t="shared" si="337"/>
        <v>0</v>
      </c>
      <c r="K336" s="110">
        <f>333.33+1000</f>
        <v>1333.33</v>
      </c>
      <c r="L336" s="110"/>
      <c r="M336" s="110"/>
      <c r="N336" s="110"/>
      <c r="O336" s="110"/>
      <c r="P336" s="110"/>
      <c r="Q336" s="110">
        <f t="shared" si="320"/>
        <v>1333.33</v>
      </c>
      <c r="R336" s="110">
        <f t="shared" si="321"/>
        <v>266.666</v>
      </c>
      <c r="S336" s="110">
        <v>1000</v>
      </c>
      <c r="T336" s="110"/>
      <c r="U336" s="110"/>
      <c r="V336" s="110"/>
      <c r="W336" s="110"/>
      <c r="X336" s="110"/>
      <c r="Y336" s="110"/>
      <c r="Z336" s="110">
        <f t="shared" si="322"/>
        <v>1000</v>
      </c>
      <c r="AA336" s="105">
        <f t="shared" si="347"/>
        <v>200</v>
      </c>
      <c r="AB336" s="110">
        <f t="shared" si="338"/>
        <v>1000</v>
      </c>
      <c r="AC336" s="110"/>
      <c r="AD336" s="110"/>
      <c r="AE336" s="110"/>
      <c r="AF336" s="110"/>
      <c r="AG336" s="110"/>
      <c r="AH336" s="105">
        <f t="shared" si="339"/>
        <v>1000</v>
      </c>
      <c r="AI336" s="105">
        <f t="shared" si="348"/>
        <v>200</v>
      </c>
      <c r="AJ336" s="105">
        <v>722.22</v>
      </c>
      <c r="AK336" s="111"/>
      <c r="AL336" s="105"/>
      <c r="AM336" s="105"/>
      <c r="AN336" s="111"/>
      <c r="AO336" s="110">
        <f t="shared" si="323"/>
        <v>722.22</v>
      </c>
      <c r="AP336" s="105">
        <f t="shared" si="349"/>
        <v>144.44400000000002</v>
      </c>
      <c r="AQ336" s="109">
        <f t="shared" si="340"/>
        <v>1277.78</v>
      </c>
      <c r="AR336" s="114"/>
      <c r="AS336" s="114"/>
      <c r="AT336" s="109"/>
      <c r="AU336" s="109"/>
      <c r="AV336" s="105">
        <f t="shared" si="341"/>
        <v>1277.78</v>
      </c>
      <c r="AW336" s="105">
        <f t="shared" si="350"/>
        <v>255.55600000000001</v>
      </c>
      <c r="AX336" s="109">
        <v>1000</v>
      </c>
      <c r="AY336" s="115"/>
      <c r="AZ336" s="115"/>
      <c r="BA336" s="115"/>
      <c r="BB336" s="114"/>
      <c r="BC336" s="105">
        <f t="shared" si="324"/>
        <v>1000</v>
      </c>
      <c r="BD336" s="109">
        <f t="shared" si="351"/>
        <v>200</v>
      </c>
      <c r="BE336" s="109">
        <v>1000</v>
      </c>
      <c r="BF336" s="109"/>
      <c r="BG336" s="109"/>
      <c r="BH336" s="109"/>
      <c r="BI336" s="109"/>
      <c r="BJ336" s="114"/>
      <c r="BK336" s="105">
        <f t="shared" si="342"/>
        <v>1000</v>
      </c>
      <c r="BL336" s="105">
        <f t="shared" si="352"/>
        <v>200</v>
      </c>
      <c r="BM336" s="109">
        <v>1000</v>
      </c>
      <c r="BN336" s="109"/>
      <c r="BO336" s="109"/>
      <c r="BP336" s="109"/>
      <c r="BQ336" s="109"/>
      <c r="BR336" s="105">
        <f t="shared" si="325"/>
        <v>1000</v>
      </c>
      <c r="BS336" s="105">
        <f t="shared" si="326"/>
        <v>200</v>
      </c>
      <c r="BT336" s="109">
        <v>1000</v>
      </c>
      <c r="BU336" s="109"/>
      <c r="BV336" s="109"/>
      <c r="BW336" s="109"/>
      <c r="BX336" s="116"/>
      <c r="BY336" s="105">
        <f t="shared" si="343"/>
        <v>1000</v>
      </c>
      <c r="BZ336" s="105">
        <f t="shared" si="344"/>
        <v>200</v>
      </c>
      <c r="CA336" s="107">
        <v>1000</v>
      </c>
      <c r="CB336" s="107"/>
      <c r="CC336" s="109"/>
      <c r="CD336" s="115"/>
      <c r="CE336" s="114"/>
      <c r="CF336" s="105">
        <f t="shared" si="327"/>
        <v>1000</v>
      </c>
      <c r="CG336" s="105">
        <f t="shared" si="328"/>
        <v>200</v>
      </c>
      <c r="CH336" s="109">
        <v>1000</v>
      </c>
      <c r="CI336" s="109"/>
      <c r="CJ336" s="109"/>
      <c r="CK336" s="109"/>
      <c r="CL336" s="105"/>
      <c r="CM336" s="114"/>
      <c r="CN336" s="105">
        <f t="shared" si="345"/>
        <v>1000</v>
      </c>
      <c r="CO336" s="105">
        <f t="shared" si="346"/>
        <v>200</v>
      </c>
      <c r="CP336" s="105">
        <f t="shared" si="329"/>
        <v>11333.33</v>
      </c>
      <c r="CQ336" s="105">
        <f t="shared" si="330"/>
        <v>0</v>
      </c>
      <c r="CR336" s="105">
        <f t="shared" si="331"/>
        <v>0</v>
      </c>
      <c r="CS336" s="105">
        <f t="shared" si="332"/>
        <v>0</v>
      </c>
      <c r="CT336" s="105">
        <f t="shared" si="333"/>
        <v>11333.33</v>
      </c>
      <c r="CU336" s="125">
        <v>1000</v>
      </c>
      <c r="CV336" s="106">
        <f t="shared" si="334"/>
        <v>2266.6660000000002</v>
      </c>
      <c r="CW336" s="105">
        <f t="shared" si="335"/>
        <v>9066.6640000000007</v>
      </c>
      <c r="CY336" s="87"/>
    </row>
    <row r="337" spans="1:103" s="88" customFormat="1" ht="18.95" customHeight="1" x14ac:dyDescent="0.25">
      <c r="A337" s="111">
        <v>14</v>
      </c>
      <c r="B337" s="111" t="s">
        <v>104</v>
      </c>
      <c r="C337" s="117" t="s">
        <v>90</v>
      </c>
      <c r="D337" s="110"/>
      <c r="E337" s="110"/>
      <c r="F337" s="110"/>
      <c r="G337" s="110"/>
      <c r="H337" s="105"/>
      <c r="I337" s="110">
        <f t="shared" si="336"/>
        <v>0</v>
      </c>
      <c r="J337" s="106">
        <f t="shared" si="337"/>
        <v>0</v>
      </c>
      <c r="K337" s="110">
        <f>333.33+1000</f>
        <v>1333.33</v>
      </c>
      <c r="L337" s="110"/>
      <c r="M337" s="110"/>
      <c r="N337" s="110"/>
      <c r="O337" s="110"/>
      <c r="P337" s="110"/>
      <c r="Q337" s="110">
        <f t="shared" si="320"/>
        <v>1333.33</v>
      </c>
      <c r="R337" s="110">
        <f t="shared" si="321"/>
        <v>266.666</v>
      </c>
      <c r="S337" s="110">
        <v>1000</v>
      </c>
      <c r="T337" s="110"/>
      <c r="U337" s="110"/>
      <c r="V337" s="110"/>
      <c r="W337" s="110"/>
      <c r="X337" s="110"/>
      <c r="Y337" s="110"/>
      <c r="Z337" s="110">
        <f t="shared" si="322"/>
        <v>1000</v>
      </c>
      <c r="AA337" s="105">
        <f t="shared" si="347"/>
        <v>200</v>
      </c>
      <c r="AB337" s="110">
        <f t="shared" si="338"/>
        <v>1000</v>
      </c>
      <c r="AC337" s="110"/>
      <c r="AD337" s="110"/>
      <c r="AE337" s="110"/>
      <c r="AF337" s="110"/>
      <c r="AG337" s="110"/>
      <c r="AH337" s="105">
        <f t="shared" si="339"/>
        <v>1000</v>
      </c>
      <c r="AI337" s="105">
        <f t="shared" si="348"/>
        <v>200</v>
      </c>
      <c r="AJ337" s="105">
        <v>722.22</v>
      </c>
      <c r="AK337" s="111"/>
      <c r="AL337" s="105"/>
      <c r="AM337" s="105"/>
      <c r="AN337" s="111"/>
      <c r="AO337" s="110">
        <f t="shared" si="323"/>
        <v>722.22</v>
      </c>
      <c r="AP337" s="105">
        <f t="shared" si="349"/>
        <v>144.44400000000002</v>
      </c>
      <c r="AQ337" s="109">
        <f t="shared" si="340"/>
        <v>1277.78</v>
      </c>
      <c r="AR337" s="114"/>
      <c r="AS337" s="114"/>
      <c r="AT337" s="109"/>
      <c r="AU337" s="109"/>
      <c r="AV337" s="105">
        <f t="shared" si="341"/>
        <v>1277.78</v>
      </c>
      <c r="AW337" s="105">
        <f t="shared" si="350"/>
        <v>255.55600000000001</v>
      </c>
      <c r="AX337" s="109">
        <v>1000</v>
      </c>
      <c r="AY337" s="115"/>
      <c r="AZ337" s="115"/>
      <c r="BA337" s="115"/>
      <c r="BB337" s="114"/>
      <c r="BC337" s="105">
        <f t="shared" si="324"/>
        <v>1000</v>
      </c>
      <c r="BD337" s="109">
        <f t="shared" si="351"/>
        <v>200</v>
      </c>
      <c r="BE337" s="109">
        <v>1000</v>
      </c>
      <c r="BF337" s="109"/>
      <c r="BG337" s="109"/>
      <c r="BH337" s="109"/>
      <c r="BI337" s="109"/>
      <c r="BJ337" s="114"/>
      <c r="BK337" s="105">
        <f t="shared" si="342"/>
        <v>1000</v>
      </c>
      <c r="BL337" s="105">
        <f t="shared" si="352"/>
        <v>200</v>
      </c>
      <c r="BM337" s="109">
        <v>1000</v>
      </c>
      <c r="BN337" s="109"/>
      <c r="BO337" s="109"/>
      <c r="BP337" s="109"/>
      <c r="BQ337" s="109"/>
      <c r="BR337" s="105">
        <f t="shared" si="325"/>
        <v>1000</v>
      </c>
      <c r="BS337" s="105">
        <f t="shared" si="326"/>
        <v>200</v>
      </c>
      <c r="BT337" s="109">
        <v>1000</v>
      </c>
      <c r="BU337" s="109"/>
      <c r="BV337" s="109"/>
      <c r="BW337" s="109"/>
      <c r="BX337" s="116"/>
      <c r="BY337" s="105">
        <f t="shared" si="343"/>
        <v>1000</v>
      </c>
      <c r="BZ337" s="105">
        <f t="shared" si="344"/>
        <v>200</v>
      </c>
      <c r="CA337" s="107">
        <v>1000</v>
      </c>
      <c r="CB337" s="107"/>
      <c r="CC337" s="109"/>
      <c r="CD337" s="115"/>
      <c r="CE337" s="114"/>
      <c r="CF337" s="105">
        <f t="shared" si="327"/>
        <v>1000</v>
      </c>
      <c r="CG337" s="105">
        <f t="shared" si="328"/>
        <v>200</v>
      </c>
      <c r="CH337" s="109">
        <v>1000</v>
      </c>
      <c r="CI337" s="109"/>
      <c r="CJ337" s="109"/>
      <c r="CK337" s="109"/>
      <c r="CL337" s="105"/>
      <c r="CM337" s="114"/>
      <c r="CN337" s="105">
        <f t="shared" si="345"/>
        <v>1000</v>
      </c>
      <c r="CO337" s="105">
        <f t="shared" si="346"/>
        <v>200</v>
      </c>
      <c r="CP337" s="105">
        <f t="shared" si="329"/>
        <v>11333.33</v>
      </c>
      <c r="CQ337" s="105">
        <f t="shared" si="330"/>
        <v>0</v>
      </c>
      <c r="CR337" s="105">
        <f t="shared" si="331"/>
        <v>0</v>
      </c>
      <c r="CS337" s="105">
        <f t="shared" si="332"/>
        <v>0</v>
      </c>
      <c r="CT337" s="105">
        <f t="shared" si="333"/>
        <v>11333.33</v>
      </c>
      <c r="CU337" s="125">
        <v>1000</v>
      </c>
      <c r="CV337" s="106">
        <f t="shared" si="334"/>
        <v>2266.6660000000002</v>
      </c>
      <c r="CW337" s="105">
        <f t="shared" si="335"/>
        <v>9066.6640000000007</v>
      </c>
      <c r="CY337" s="87"/>
    </row>
    <row r="338" spans="1:103" s="88" customFormat="1" ht="18.95" customHeight="1" x14ac:dyDescent="0.25">
      <c r="A338" s="111">
        <v>15</v>
      </c>
      <c r="B338" s="111" t="s">
        <v>103</v>
      </c>
      <c r="C338" s="117" t="s">
        <v>90</v>
      </c>
      <c r="D338" s="110"/>
      <c r="E338" s="110"/>
      <c r="F338" s="110"/>
      <c r="G338" s="110"/>
      <c r="H338" s="105"/>
      <c r="I338" s="110">
        <f t="shared" si="336"/>
        <v>0</v>
      </c>
      <c r="J338" s="106">
        <f t="shared" si="337"/>
        <v>0</v>
      </c>
      <c r="K338" s="110">
        <f>333.33+1000</f>
        <v>1333.33</v>
      </c>
      <c r="L338" s="110"/>
      <c r="M338" s="110"/>
      <c r="N338" s="110"/>
      <c r="O338" s="110"/>
      <c r="P338" s="110"/>
      <c r="Q338" s="110">
        <f t="shared" si="320"/>
        <v>1333.33</v>
      </c>
      <c r="R338" s="110">
        <f t="shared" si="321"/>
        <v>266.666</v>
      </c>
      <c r="S338" s="110">
        <v>1000</v>
      </c>
      <c r="T338" s="110"/>
      <c r="U338" s="110"/>
      <c r="V338" s="110"/>
      <c r="W338" s="110"/>
      <c r="X338" s="110"/>
      <c r="Y338" s="110"/>
      <c r="Z338" s="110">
        <f t="shared" si="322"/>
        <v>1000</v>
      </c>
      <c r="AA338" s="105">
        <f t="shared" si="347"/>
        <v>200</v>
      </c>
      <c r="AB338" s="110">
        <f t="shared" si="338"/>
        <v>1000</v>
      </c>
      <c r="AC338" s="110"/>
      <c r="AD338" s="110"/>
      <c r="AE338" s="110"/>
      <c r="AF338" s="110"/>
      <c r="AG338" s="110"/>
      <c r="AH338" s="105">
        <f t="shared" si="339"/>
        <v>1000</v>
      </c>
      <c r="AI338" s="105">
        <f t="shared" si="348"/>
        <v>200</v>
      </c>
      <c r="AJ338" s="105">
        <v>722.22</v>
      </c>
      <c r="AK338" s="111"/>
      <c r="AL338" s="105"/>
      <c r="AM338" s="105"/>
      <c r="AN338" s="111"/>
      <c r="AO338" s="110">
        <f t="shared" si="323"/>
        <v>722.22</v>
      </c>
      <c r="AP338" s="105">
        <f t="shared" si="349"/>
        <v>144.44400000000002</v>
      </c>
      <c r="AQ338" s="109">
        <f t="shared" si="340"/>
        <v>1277.78</v>
      </c>
      <c r="AR338" s="114"/>
      <c r="AS338" s="114"/>
      <c r="AT338" s="109"/>
      <c r="AU338" s="109"/>
      <c r="AV338" s="105">
        <f t="shared" si="341"/>
        <v>1277.78</v>
      </c>
      <c r="AW338" s="105">
        <f t="shared" si="350"/>
        <v>255.55600000000001</v>
      </c>
      <c r="AX338" s="109">
        <v>1000</v>
      </c>
      <c r="AY338" s="115"/>
      <c r="AZ338" s="115"/>
      <c r="BA338" s="115"/>
      <c r="BB338" s="114"/>
      <c r="BC338" s="105">
        <f t="shared" si="324"/>
        <v>1000</v>
      </c>
      <c r="BD338" s="109">
        <f t="shared" si="351"/>
        <v>200</v>
      </c>
      <c r="BE338" s="109">
        <v>1000</v>
      </c>
      <c r="BF338" s="109"/>
      <c r="BG338" s="109"/>
      <c r="BH338" s="109"/>
      <c r="BI338" s="109"/>
      <c r="BJ338" s="114"/>
      <c r="BK338" s="105">
        <f t="shared" si="342"/>
        <v>1000</v>
      </c>
      <c r="BL338" s="105">
        <f t="shared" si="352"/>
        <v>200</v>
      </c>
      <c r="BM338" s="109">
        <v>1000</v>
      </c>
      <c r="BN338" s="109"/>
      <c r="BO338" s="109"/>
      <c r="BP338" s="109"/>
      <c r="BQ338" s="109"/>
      <c r="BR338" s="105">
        <f t="shared" si="325"/>
        <v>1000</v>
      </c>
      <c r="BS338" s="105">
        <f t="shared" si="326"/>
        <v>200</v>
      </c>
      <c r="BT338" s="109">
        <v>1000</v>
      </c>
      <c r="BU338" s="109"/>
      <c r="BV338" s="109"/>
      <c r="BW338" s="109"/>
      <c r="BX338" s="116"/>
      <c r="BY338" s="105">
        <f t="shared" si="343"/>
        <v>1000</v>
      </c>
      <c r="BZ338" s="105">
        <f t="shared" si="344"/>
        <v>200</v>
      </c>
      <c r="CA338" s="107">
        <v>1000</v>
      </c>
      <c r="CB338" s="107"/>
      <c r="CC338" s="109"/>
      <c r="CD338" s="115"/>
      <c r="CE338" s="114"/>
      <c r="CF338" s="105">
        <f t="shared" si="327"/>
        <v>1000</v>
      </c>
      <c r="CG338" s="105">
        <f t="shared" si="328"/>
        <v>200</v>
      </c>
      <c r="CH338" s="109">
        <v>1000</v>
      </c>
      <c r="CI338" s="109"/>
      <c r="CJ338" s="109"/>
      <c r="CK338" s="109"/>
      <c r="CL338" s="105"/>
      <c r="CM338" s="114"/>
      <c r="CN338" s="105">
        <f t="shared" si="345"/>
        <v>1000</v>
      </c>
      <c r="CO338" s="105">
        <f t="shared" si="346"/>
        <v>200</v>
      </c>
      <c r="CP338" s="105">
        <f t="shared" si="329"/>
        <v>11333.33</v>
      </c>
      <c r="CQ338" s="105">
        <f t="shared" si="330"/>
        <v>0</v>
      </c>
      <c r="CR338" s="105">
        <f t="shared" si="331"/>
        <v>0</v>
      </c>
      <c r="CS338" s="105">
        <f t="shared" si="332"/>
        <v>0</v>
      </c>
      <c r="CT338" s="105">
        <f t="shared" si="333"/>
        <v>11333.33</v>
      </c>
      <c r="CU338" s="125">
        <v>1000</v>
      </c>
      <c r="CV338" s="106">
        <f t="shared" si="334"/>
        <v>2266.6660000000002</v>
      </c>
      <c r="CW338" s="105">
        <f t="shared" si="335"/>
        <v>9066.6640000000007</v>
      </c>
      <c r="CY338" s="87"/>
    </row>
    <row r="339" spans="1:103" s="88" customFormat="1" ht="18.95" customHeight="1" x14ac:dyDescent="0.25">
      <c r="A339" s="111">
        <v>16</v>
      </c>
      <c r="B339" s="111" t="s">
        <v>102</v>
      </c>
      <c r="C339" s="117" t="s">
        <v>90</v>
      </c>
      <c r="D339" s="110"/>
      <c r="E339" s="110"/>
      <c r="F339" s="110"/>
      <c r="G339" s="110"/>
      <c r="H339" s="105"/>
      <c r="I339" s="110">
        <f t="shared" si="336"/>
        <v>0</v>
      </c>
      <c r="J339" s="106">
        <f t="shared" si="337"/>
        <v>0</v>
      </c>
      <c r="K339" s="110">
        <f>333.33+1000</f>
        <v>1333.33</v>
      </c>
      <c r="L339" s="110"/>
      <c r="M339" s="110"/>
      <c r="N339" s="110"/>
      <c r="O339" s="110"/>
      <c r="P339" s="110"/>
      <c r="Q339" s="110">
        <f t="shared" si="320"/>
        <v>1333.33</v>
      </c>
      <c r="R339" s="110">
        <f t="shared" si="321"/>
        <v>266.666</v>
      </c>
      <c r="S339" s="110">
        <v>1000</v>
      </c>
      <c r="T339" s="110"/>
      <c r="U339" s="110"/>
      <c r="V339" s="110"/>
      <c r="W339" s="110"/>
      <c r="X339" s="110"/>
      <c r="Y339" s="110"/>
      <c r="Z339" s="110">
        <f t="shared" si="322"/>
        <v>1000</v>
      </c>
      <c r="AA339" s="105">
        <f t="shared" si="347"/>
        <v>200</v>
      </c>
      <c r="AB339" s="110">
        <f t="shared" si="338"/>
        <v>1000</v>
      </c>
      <c r="AC339" s="110"/>
      <c r="AD339" s="110"/>
      <c r="AE339" s="110"/>
      <c r="AF339" s="110"/>
      <c r="AG339" s="110"/>
      <c r="AH339" s="105">
        <f t="shared" si="339"/>
        <v>1000</v>
      </c>
      <c r="AI339" s="105">
        <f t="shared" si="348"/>
        <v>200</v>
      </c>
      <c r="AJ339" s="105">
        <v>722.22</v>
      </c>
      <c r="AK339" s="111"/>
      <c r="AL339" s="105"/>
      <c r="AM339" s="105"/>
      <c r="AN339" s="111"/>
      <c r="AO339" s="110">
        <f t="shared" si="323"/>
        <v>722.22</v>
      </c>
      <c r="AP339" s="105">
        <f t="shared" si="349"/>
        <v>144.44400000000002</v>
      </c>
      <c r="AQ339" s="109">
        <f t="shared" si="340"/>
        <v>1277.78</v>
      </c>
      <c r="AR339" s="114"/>
      <c r="AS339" s="114"/>
      <c r="AT339" s="109"/>
      <c r="AU339" s="109"/>
      <c r="AV339" s="105">
        <f t="shared" si="341"/>
        <v>1277.78</v>
      </c>
      <c r="AW339" s="105">
        <f t="shared" si="350"/>
        <v>255.55600000000001</v>
      </c>
      <c r="AX339" s="109">
        <v>1000</v>
      </c>
      <c r="AY339" s="115"/>
      <c r="AZ339" s="115"/>
      <c r="BA339" s="115"/>
      <c r="BB339" s="114"/>
      <c r="BC339" s="105">
        <f t="shared" si="324"/>
        <v>1000</v>
      </c>
      <c r="BD339" s="109">
        <f t="shared" si="351"/>
        <v>200</v>
      </c>
      <c r="BE339" s="109">
        <v>1000</v>
      </c>
      <c r="BF339" s="109"/>
      <c r="BG339" s="109"/>
      <c r="BH339" s="109"/>
      <c r="BI339" s="109"/>
      <c r="BJ339" s="114"/>
      <c r="BK339" s="105">
        <f t="shared" si="342"/>
        <v>1000</v>
      </c>
      <c r="BL339" s="105">
        <f t="shared" si="352"/>
        <v>200</v>
      </c>
      <c r="BM339" s="109">
        <v>1000</v>
      </c>
      <c r="BN339" s="109"/>
      <c r="BO339" s="109"/>
      <c r="BP339" s="109"/>
      <c r="BQ339" s="109"/>
      <c r="BR339" s="105">
        <f t="shared" si="325"/>
        <v>1000</v>
      </c>
      <c r="BS339" s="105">
        <f t="shared" si="326"/>
        <v>200</v>
      </c>
      <c r="BT339" s="109">
        <v>1000</v>
      </c>
      <c r="BU339" s="109"/>
      <c r="BV339" s="109"/>
      <c r="BW339" s="109"/>
      <c r="BX339" s="116"/>
      <c r="BY339" s="105">
        <f t="shared" si="343"/>
        <v>1000</v>
      </c>
      <c r="BZ339" s="105">
        <f t="shared" si="344"/>
        <v>200</v>
      </c>
      <c r="CA339" s="107">
        <v>1000</v>
      </c>
      <c r="CB339" s="107"/>
      <c r="CC339" s="109"/>
      <c r="CD339" s="115"/>
      <c r="CE339" s="114"/>
      <c r="CF339" s="105">
        <f t="shared" si="327"/>
        <v>1000</v>
      </c>
      <c r="CG339" s="105">
        <f t="shared" si="328"/>
        <v>200</v>
      </c>
      <c r="CH339" s="109">
        <v>1000</v>
      </c>
      <c r="CI339" s="109"/>
      <c r="CJ339" s="109"/>
      <c r="CK339" s="109"/>
      <c r="CL339" s="105"/>
      <c r="CM339" s="114"/>
      <c r="CN339" s="105">
        <f t="shared" si="345"/>
        <v>1000</v>
      </c>
      <c r="CO339" s="105">
        <f t="shared" si="346"/>
        <v>200</v>
      </c>
      <c r="CP339" s="105">
        <f t="shared" si="329"/>
        <v>11333.33</v>
      </c>
      <c r="CQ339" s="105">
        <f t="shared" si="330"/>
        <v>0</v>
      </c>
      <c r="CR339" s="105">
        <f t="shared" si="331"/>
        <v>0</v>
      </c>
      <c r="CS339" s="105">
        <f t="shared" si="332"/>
        <v>0</v>
      </c>
      <c r="CT339" s="105">
        <f t="shared" si="333"/>
        <v>11333.33</v>
      </c>
      <c r="CU339" s="125">
        <v>1000</v>
      </c>
      <c r="CV339" s="106">
        <f t="shared" si="334"/>
        <v>2266.6660000000002</v>
      </c>
      <c r="CW339" s="105">
        <f t="shared" si="335"/>
        <v>9066.6640000000007</v>
      </c>
      <c r="CY339" s="87"/>
    </row>
    <row r="340" spans="1:103" s="88" customFormat="1" ht="18.95" customHeight="1" x14ac:dyDescent="0.25">
      <c r="A340" s="111">
        <v>17</v>
      </c>
      <c r="B340" s="111" t="s">
        <v>101</v>
      </c>
      <c r="C340" s="117" t="s">
        <v>90</v>
      </c>
      <c r="D340" s="110"/>
      <c r="E340" s="110"/>
      <c r="F340" s="110"/>
      <c r="G340" s="110"/>
      <c r="H340" s="105"/>
      <c r="I340" s="110">
        <f t="shared" si="336"/>
        <v>0</v>
      </c>
      <c r="J340" s="106">
        <f t="shared" si="337"/>
        <v>0</v>
      </c>
      <c r="K340" s="110">
        <f>333.33+904.76</f>
        <v>1238.0899999999999</v>
      </c>
      <c r="L340" s="110"/>
      <c r="M340" s="110"/>
      <c r="N340" s="110"/>
      <c r="O340" s="110"/>
      <c r="P340" s="110"/>
      <c r="Q340" s="110">
        <f t="shared" si="320"/>
        <v>1238.0899999999999</v>
      </c>
      <c r="R340" s="110">
        <f t="shared" si="321"/>
        <v>247.61799999999999</v>
      </c>
      <c r="S340" s="110">
        <v>1000</v>
      </c>
      <c r="T340" s="110"/>
      <c r="U340" s="110"/>
      <c r="V340" s="110"/>
      <c r="W340" s="110"/>
      <c r="X340" s="110"/>
      <c r="Y340" s="110"/>
      <c r="Z340" s="110">
        <f t="shared" si="322"/>
        <v>1000</v>
      </c>
      <c r="AA340" s="105">
        <f t="shared" si="347"/>
        <v>200</v>
      </c>
      <c r="AB340" s="110">
        <f t="shared" si="338"/>
        <v>1000</v>
      </c>
      <c r="AC340" s="110"/>
      <c r="AD340" s="110"/>
      <c r="AE340" s="110"/>
      <c r="AF340" s="110"/>
      <c r="AG340" s="110"/>
      <c r="AH340" s="105">
        <f t="shared" si="339"/>
        <v>1000</v>
      </c>
      <c r="AI340" s="105">
        <f t="shared" si="348"/>
        <v>200</v>
      </c>
      <c r="AJ340" s="105">
        <v>722.22</v>
      </c>
      <c r="AK340" s="111"/>
      <c r="AL340" s="105"/>
      <c r="AM340" s="105"/>
      <c r="AN340" s="111"/>
      <c r="AO340" s="110">
        <f t="shared" si="323"/>
        <v>722.22</v>
      </c>
      <c r="AP340" s="105">
        <f t="shared" si="349"/>
        <v>144.44400000000002</v>
      </c>
      <c r="AQ340" s="109">
        <f t="shared" si="340"/>
        <v>1277.78</v>
      </c>
      <c r="AR340" s="114"/>
      <c r="AS340" s="114"/>
      <c r="AT340" s="109"/>
      <c r="AU340" s="109"/>
      <c r="AV340" s="105">
        <f t="shared" si="341"/>
        <v>1277.78</v>
      </c>
      <c r="AW340" s="105">
        <f t="shared" si="350"/>
        <v>255.55600000000001</v>
      </c>
      <c r="AX340" s="109">
        <v>1000</v>
      </c>
      <c r="AY340" s="115"/>
      <c r="AZ340" s="115"/>
      <c r="BA340" s="115"/>
      <c r="BB340" s="114"/>
      <c r="BC340" s="105">
        <f t="shared" si="324"/>
        <v>1000</v>
      </c>
      <c r="BD340" s="109">
        <f t="shared" si="351"/>
        <v>200</v>
      </c>
      <c r="BE340" s="109">
        <v>1000</v>
      </c>
      <c r="BF340" s="109"/>
      <c r="BG340" s="109"/>
      <c r="BH340" s="109"/>
      <c r="BI340" s="109"/>
      <c r="BJ340" s="114"/>
      <c r="BK340" s="105">
        <f t="shared" si="342"/>
        <v>1000</v>
      </c>
      <c r="BL340" s="105">
        <f t="shared" si="352"/>
        <v>200</v>
      </c>
      <c r="BM340" s="109">
        <v>1000</v>
      </c>
      <c r="BN340" s="109"/>
      <c r="BO340" s="109"/>
      <c r="BP340" s="109"/>
      <c r="BQ340" s="109"/>
      <c r="BR340" s="105">
        <f t="shared" si="325"/>
        <v>1000</v>
      </c>
      <c r="BS340" s="105">
        <f t="shared" si="326"/>
        <v>200</v>
      </c>
      <c r="BT340" s="109">
        <v>1000</v>
      </c>
      <c r="BU340" s="109"/>
      <c r="BV340" s="109"/>
      <c r="BW340" s="109"/>
      <c r="BX340" s="116"/>
      <c r="BY340" s="105">
        <f t="shared" si="343"/>
        <v>1000</v>
      </c>
      <c r="BZ340" s="105">
        <f t="shared" si="344"/>
        <v>200</v>
      </c>
      <c r="CA340" s="107">
        <v>1000</v>
      </c>
      <c r="CB340" s="107"/>
      <c r="CC340" s="109"/>
      <c r="CD340" s="115"/>
      <c r="CE340" s="114"/>
      <c r="CF340" s="105">
        <f t="shared" si="327"/>
        <v>1000</v>
      </c>
      <c r="CG340" s="105">
        <f t="shared" si="328"/>
        <v>200</v>
      </c>
      <c r="CH340" s="109">
        <v>1000</v>
      </c>
      <c r="CI340" s="109"/>
      <c r="CJ340" s="109"/>
      <c r="CK340" s="109"/>
      <c r="CL340" s="105"/>
      <c r="CM340" s="114"/>
      <c r="CN340" s="105">
        <f t="shared" si="345"/>
        <v>1000</v>
      </c>
      <c r="CO340" s="105">
        <f t="shared" si="346"/>
        <v>200</v>
      </c>
      <c r="CP340" s="105">
        <f t="shared" si="329"/>
        <v>11238.09</v>
      </c>
      <c r="CQ340" s="105">
        <f t="shared" si="330"/>
        <v>0</v>
      </c>
      <c r="CR340" s="105">
        <f t="shared" si="331"/>
        <v>0</v>
      </c>
      <c r="CS340" s="105">
        <f t="shared" si="332"/>
        <v>0</v>
      </c>
      <c r="CT340" s="105">
        <f t="shared" si="333"/>
        <v>11238.09</v>
      </c>
      <c r="CU340" s="125">
        <v>1000</v>
      </c>
      <c r="CV340" s="106">
        <f t="shared" si="334"/>
        <v>2247.6179999999999</v>
      </c>
      <c r="CW340" s="105">
        <f t="shared" si="335"/>
        <v>8990.4719999999998</v>
      </c>
      <c r="CY340" s="87"/>
    </row>
    <row r="341" spans="1:103" s="88" customFormat="1" ht="18.95" customHeight="1" x14ac:dyDescent="0.25">
      <c r="A341" s="111">
        <v>18</v>
      </c>
      <c r="B341" s="111" t="s">
        <v>100</v>
      </c>
      <c r="C341" s="117" t="s">
        <v>90</v>
      </c>
      <c r="D341" s="110"/>
      <c r="E341" s="110"/>
      <c r="F341" s="110"/>
      <c r="G341" s="110"/>
      <c r="H341" s="105"/>
      <c r="I341" s="110">
        <f t="shared" si="336"/>
        <v>0</v>
      </c>
      <c r="J341" s="106">
        <f t="shared" si="337"/>
        <v>0</v>
      </c>
      <c r="K341" s="110">
        <f t="shared" ref="K341:K346" si="353">333.33+1000</f>
        <v>1333.33</v>
      </c>
      <c r="L341" s="110"/>
      <c r="M341" s="110"/>
      <c r="N341" s="110"/>
      <c r="O341" s="110"/>
      <c r="P341" s="110"/>
      <c r="Q341" s="110">
        <f t="shared" si="320"/>
        <v>1333.33</v>
      </c>
      <c r="R341" s="110">
        <f t="shared" si="321"/>
        <v>266.666</v>
      </c>
      <c r="S341" s="110">
        <v>1000</v>
      </c>
      <c r="T341" s="110"/>
      <c r="U341" s="110"/>
      <c r="V341" s="110"/>
      <c r="W341" s="110"/>
      <c r="X341" s="110"/>
      <c r="Y341" s="110"/>
      <c r="Z341" s="110">
        <f t="shared" si="322"/>
        <v>1000</v>
      </c>
      <c r="AA341" s="105">
        <f t="shared" si="347"/>
        <v>200</v>
      </c>
      <c r="AB341" s="110">
        <f t="shared" si="338"/>
        <v>1000</v>
      </c>
      <c r="AC341" s="110"/>
      <c r="AD341" s="110"/>
      <c r="AE341" s="110"/>
      <c r="AF341" s="110"/>
      <c r="AG341" s="110"/>
      <c r="AH341" s="105">
        <f t="shared" si="339"/>
        <v>1000</v>
      </c>
      <c r="AI341" s="105">
        <f t="shared" si="348"/>
        <v>200</v>
      </c>
      <c r="AJ341" s="105">
        <v>722.22</v>
      </c>
      <c r="AK341" s="111"/>
      <c r="AL341" s="105"/>
      <c r="AM341" s="105"/>
      <c r="AN341" s="111"/>
      <c r="AO341" s="110">
        <f t="shared" si="323"/>
        <v>722.22</v>
      </c>
      <c r="AP341" s="105">
        <f t="shared" si="349"/>
        <v>144.44400000000002</v>
      </c>
      <c r="AQ341" s="109">
        <f t="shared" si="340"/>
        <v>1277.78</v>
      </c>
      <c r="AR341" s="114"/>
      <c r="AS341" s="114"/>
      <c r="AT341" s="109"/>
      <c r="AU341" s="109"/>
      <c r="AV341" s="105">
        <f t="shared" si="341"/>
        <v>1277.78</v>
      </c>
      <c r="AW341" s="105">
        <f t="shared" si="350"/>
        <v>255.55600000000001</v>
      </c>
      <c r="AX341" s="109">
        <v>1000</v>
      </c>
      <c r="AY341" s="115"/>
      <c r="AZ341" s="115"/>
      <c r="BA341" s="115"/>
      <c r="BB341" s="114"/>
      <c r="BC341" s="105">
        <f t="shared" si="324"/>
        <v>1000</v>
      </c>
      <c r="BD341" s="109">
        <f t="shared" si="351"/>
        <v>200</v>
      </c>
      <c r="BE341" s="109">
        <v>1000</v>
      </c>
      <c r="BF341" s="109"/>
      <c r="BG341" s="109"/>
      <c r="BH341" s="109"/>
      <c r="BI341" s="109"/>
      <c r="BJ341" s="114"/>
      <c r="BK341" s="105">
        <f t="shared" si="342"/>
        <v>1000</v>
      </c>
      <c r="BL341" s="105">
        <f t="shared" si="352"/>
        <v>200</v>
      </c>
      <c r="BM341" s="109">
        <v>1000</v>
      </c>
      <c r="BN341" s="109"/>
      <c r="BO341" s="109"/>
      <c r="BP341" s="109"/>
      <c r="BQ341" s="109"/>
      <c r="BR341" s="105">
        <f t="shared" si="325"/>
        <v>1000</v>
      </c>
      <c r="BS341" s="105">
        <f t="shared" si="326"/>
        <v>200</v>
      </c>
      <c r="BT341" s="109">
        <v>1000</v>
      </c>
      <c r="BU341" s="109"/>
      <c r="BV341" s="109"/>
      <c r="BW341" s="109"/>
      <c r="BX341" s="116"/>
      <c r="BY341" s="105">
        <f t="shared" si="343"/>
        <v>1000</v>
      </c>
      <c r="BZ341" s="105">
        <f t="shared" si="344"/>
        <v>200</v>
      </c>
      <c r="CA341" s="107">
        <v>1000</v>
      </c>
      <c r="CB341" s="107"/>
      <c r="CC341" s="109"/>
      <c r="CD341" s="115"/>
      <c r="CE341" s="114"/>
      <c r="CF341" s="105">
        <f t="shared" si="327"/>
        <v>1000</v>
      </c>
      <c r="CG341" s="105">
        <f t="shared" si="328"/>
        <v>200</v>
      </c>
      <c r="CH341" s="109">
        <v>1000</v>
      </c>
      <c r="CI341" s="109"/>
      <c r="CJ341" s="109"/>
      <c r="CK341" s="109"/>
      <c r="CL341" s="105"/>
      <c r="CM341" s="114"/>
      <c r="CN341" s="105">
        <f t="shared" si="345"/>
        <v>1000</v>
      </c>
      <c r="CO341" s="105">
        <f t="shared" si="346"/>
        <v>200</v>
      </c>
      <c r="CP341" s="105">
        <f t="shared" si="329"/>
        <v>11333.33</v>
      </c>
      <c r="CQ341" s="105">
        <f t="shared" si="330"/>
        <v>0</v>
      </c>
      <c r="CR341" s="105">
        <f t="shared" si="331"/>
        <v>0</v>
      </c>
      <c r="CS341" s="105">
        <f t="shared" si="332"/>
        <v>0</v>
      </c>
      <c r="CT341" s="105">
        <f t="shared" si="333"/>
        <v>11333.33</v>
      </c>
      <c r="CU341" s="125">
        <v>1000</v>
      </c>
      <c r="CV341" s="106">
        <f t="shared" si="334"/>
        <v>2266.6660000000002</v>
      </c>
      <c r="CW341" s="105">
        <f t="shared" si="335"/>
        <v>9066.6640000000007</v>
      </c>
      <c r="CY341" s="87"/>
    </row>
    <row r="342" spans="1:103" s="88" customFormat="1" ht="18.95" customHeight="1" x14ac:dyDescent="0.25">
      <c r="A342" s="111">
        <v>19</v>
      </c>
      <c r="B342" s="111" t="s">
        <v>99</v>
      </c>
      <c r="C342" s="117" t="s">
        <v>90</v>
      </c>
      <c r="D342" s="110"/>
      <c r="E342" s="110"/>
      <c r="F342" s="110"/>
      <c r="G342" s="110"/>
      <c r="H342" s="105"/>
      <c r="I342" s="110">
        <f t="shared" si="336"/>
        <v>0</v>
      </c>
      <c r="J342" s="106">
        <f t="shared" si="337"/>
        <v>0</v>
      </c>
      <c r="K342" s="110">
        <f t="shared" si="353"/>
        <v>1333.33</v>
      </c>
      <c r="L342" s="110"/>
      <c r="M342" s="110"/>
      <c r="N342" s="110"/>
      <c r="O342" s="110"/>
      <c r="P342" s="110"/>
      <c r="Q342" s="110">
        <f t="shared" si="320"/>
        <v>1333.33</v>
      </c>
      <c r="R342" s="110">
        <f t="shared" si="321"/>
        <v>266.666</v>
      </c>
      <c r="S342" s="110">
        <v>1000</v>
      </c>
      <c r="T342" s="110"/>
      <c r="U342" s="110"/>
      <c r="V342" s="110"/>
      <c r="W342" s="110"/>
      <c r="X342" s="110"/>
      <c r="Y342" s="110"/>
      <c r="Z342" s="110">
        <f t="shared" si="322"/>
        <v>1000</v>
      </c>
      <c r="AA342" s="105">
        <f t="shared" si="347"/>
        <v>200</v>
      </c>
      <c r="AB342" s="110">
        <f t="shared" si="338"/>
        <v>1000</v>
      </c>
      <c r="AC342" s="110"/>
      <c r="AD342" s="110"/>
      <c r="AE342" s="110"/>
      <c r="AF342" s="110"/>
      <c r="AG342" s="110"/>
      <c r="AH342" s="105">
        <f t="shared" si="339"/>
        <v>1000</v>
      </c>
      <c r="AI342" s="105">
        <f t="shared" si="348"/>
        <v>200</v>
      </c>
      <c r="AJ342" s="105">
        <v>722.22</v>
      </c>
      <c r="AK342" s="111"/>
      <c r="AL342" s="105"/>
      <c r="AM342" s="105"/>
      <c r="AN342" s="111"/>
      <c r="AO342" s="110">
        <f t="shared" si="323"/>
        <v>722.22</v>
      </c>
      <c r="AP342" s="105">
        <f t="shared" si="349"/>
        <v>144.44400000000002</v>
      </c>
      <c r="AQ342" s="109">
        <f t="shared" si="340"/>
        <v>1277.78</v>
      </c>
      <c r="AR342" s="114"/>
      <c r="AS342" s="114"/>
      <c r="AT342" s="109"/>
      <c r="AU342" s="109"/>
      <c r="AV342" s="105">
        <f t="shared" si="341"/>
        <v>1277.78</v>
      </c>
      <c r="AW342" s="105">
        <f t="shared" si="350"/>
        <v>255.55600000000001</v>
      </c>
      <c r="AX342" s="109">
        <v>1000</v>
      </c>
      <c r="AY342" s="115"/>
      <c r="AZ342" s="115"/>
      <c r="BA342" s="115"/>
      <c r="BB342" s="114"/>
      <c r="BC342" s="105">
        <f t="shared" si="324"/>
        <v>1000</v>
      </c>
      <c r="BD342" s="109">
        <f t="shared" si="351"/>
        <v>200</v>
      </c>
      <c r="BE342" s="109">
        <v>1000</v>
      </c>
      <c r="BF342" s="109"/>
      <c r="BG342" s="109"/>
      <c r="BH342" s="109"/>
      <c r="BI342" s="109"/>
      <c r="BJ342" s="114"/>
      <c r="BK342" s="105">
        <f t="shared" si="342"/>
        <v>1000</v>
      </c>
      <c r="BL342" s="105">
        <f t="shared" si="352"/>
        <v>200</v>
      </c>
      <c r="BM342" s="109">
        <v>1000</v>
      </c>
      <c r="BN342" s="109"/>
      <c r="BO342" s="109"/>
      <c r="BP342" s="109"/>
      <c r="BQ342" s="109"/>
      <c r="BR342" s="105">
        <f t="shared" si="325"/>
        <v>1000</v>
      </c>
      <c r="BS342" s="105">
        <f t="shared" si="326"/>
        <v>200</v>
      </c>
      <c r="BT342" s="109">
        <v>1000</v>
      </c>
      <c r="BU342" s="109"/>
      <c r="BV342" s="109"/>
      <c r="BW342" s="109"/>
      <c r="BX342" s="116"/>
      <c r="BY342" s="105">
        <f t="shared" si="343"/>
        <v>1000</v>
      </c>
      <c r="BZ342" s="105">
        <f t="shared" si="344"/>
        <v>200</v>
      </c>
      <c r="CA342" s="107">
        <v>1000</v>
      </c>
      <c r="CB342" s="107"/>
      <c r="CC342" s="109"/>
      <c r="CD342" s="115"/>
      <c r="CE342" s="114"/>
      <c r="CF342" s="105">
        <f t="shared" si="327"/>
        <v>1000</v>
      </c>
      <c r="CG342" s="105">
        <f t="shared" si="328"/>
        <v>200</v>
      </c>
      <c r="CH342" s="109">
        <v>1000</v>
      </c>
      <c r="CI342" s="109"/>
      <c r="CJ342" s="109"/>
      <c r="CK342" s="109"/>
      <c r="CL342" s="105"/>
      <c r="CM342" s="114"/>
      <c r="CN342" s="105">
        <f t="shared" si="345"/>
        <v>1000</v>
      </c>
      <c r="CO342" s="105">
        <f t="shared" si="346"/>
        <v>200</v>
      </c>
      <c r="CP342" s="105">
        <f t="shared" si="329"/>
        <v>11333.33</v>
      </c>
      <c r="CQ342" s="105">
        <f t="shared" si="330"/>
        <v>0</v>
      </c>
      <c r="CR342" s="105">
        <f t="shared" si="331"/>
        <v>0</v>
      </c>
      <c r="CS342" s="105">
        <f t="shared" si="332"/>
        <v>0</v>
      </c>
      <c r="CT342" s="105">
        <f t="shared" si="333"/>
        <v>11333.33</v>
      </c>
      <c r="CU342" s="125">
        <v>1000</v>
      </c>
      <c r="CV342" s="106">
        <f t="shared" si="334"/>
        <v>2266.6660000000002</v>
      </c>
      <c r="CW342" s="105">
        <f t="shared" si="335"/>
        <v>9066.6640000000007</v>
      </c>
      <c r="CY342" s="87"/>
    </row>
    <row r="343" spans="1:103" ht="18.95" customHeight="1" x14ac:dyDescent="0.25">
      <c r="A343" s="111">
        <v>20</v>
      </c>
      <c r="B343" s="111" t="s">
        <v>98</v>
      </c>
      <c r="C343" s="117" t="s">
        <v>90</v>
      </c>
      <c r="D343" s="110"/>
      <c r="E343" s="110"/>
      <c r="F343" s="110"/>
      <c r="G343" s="110"/>
      <c r="H343" s="105"/>
      <c r="I343" s="110">
        <f t="shared" si="336"/>
        <v>0</v>
      </c>
      <c r="J343" s="106">
        <f t="shared" si="337"/>
        <v>0</v>
      </c>
      <c r="K343" s="110">
        <f t="shared" si="353"/>
        <v>1333.33</v>
      </c>
      <c r="L343" s="110"/>
      <c r="M343" s="110"/>
      <c r="N343" s="110"/>
      <c r="O343" s="110"/>
      <c r="P343" s="110"/>
      <c r="Q343" s="110">
        <f t="shared" si="320"/>
        <v>1333.33</v>
      </c>
      <c r="R343" s="110">
        <f t="shared" si="321"/>
        <v>266.666</v>
      </c>
      <c r="S343" s="110">
        <v>1000</v>
      </c>
      <c r="T343" s="110"/>
      <c r="U343" s="110"/>
      <c r="V343" s="110"/>
      <c r="W343" s="110"/>
      <c r="X343" s="110"/>
      <c r="Y343" s="110"/>
      <c r="Z343" s="110">
        <f t="shared" si="322"/>
        <v>1000</v>
      </c>
      <c r="AA343" s="105">
        <f t="shared" si="347"/>
        <v>200</v>
      </c>
      <c r="AB343" s="110">
        <f t="shared" si="338"/>
        <v>1000</v>
      </c>
      <c r="AC343" s="110"/>
      <c r="AD343" s="110"/>
      <c r="AE343" s="110"/>
      <c r="AF343" s="110"/>
      <c r="AG343" s="110"/>
      <c r="AH343" s="105">
        <f t="shared" si="339"/>
        <v>1000</v>
      </c>
      <c r="AI343" s="105">
        <f t="shared" si="348"/>
        <v>200</v>
      </c>
      <c r="AJ343" s="105">
        <v>722.22</v>
      </c>
      <c r="AK343" s="111"/>
      <c r="AL343" s="105"/>
      <c r="AM343" s="105"/>
      <c r="AN343" s="111"/>
      <c r="AO343" s="110">
        <f t="shared" si="323"/>
        <v>722.22</v>
      </c>
      <c r="AP343" s="105">
        <f t="shared" si="349"/>
        <v>144.44400000000002</v>
      </c>
      <c r="AQ343" s="109">
        <f t="shared" si="340"/>
        <v>1277.78</v>
      </c>
      <c r="AR343" s="114"/>
      <c r="AS343" s="114"/>
      <c r="AT343" s="109"/>
      <c r="AU343" s="109"/>
      <c r="AV343" s="105">
        <f t="shared" si="341"/>
        <v>1277.78</v>
      </c>
      <c r="AW343" s="105">
        <f t="shared" si="350"/>
        <v>255.55600000000001</v>
      </c>
      <c r="AX343" s="109">
        <v>1000</v>
      </c>
      <c r="AY343" s="115"/>
      <c r="AZ343" s="115"/>
      <c r="BA343" s="115"/>
      <c r="BB343" s="114"/>
      <c r="BC343" s="105">
        <f t="shared" si="324"/>
        <v>1000</v>
      </c>
      <c r="BD343" s="109">
        <f t="shared" si="351"/>
        <v>200</v>
      </c>
      <c r="BE343" s="109">
        <v>782.61</v>
      </c>
      <c r="BF343" s="109"/>
      <c r="BG343" s="109"/>
      <c r="BH343" s="109"/>
      <c r="BI343" s="109"/>
      <c r="BJ343" s="114"/>
      <c r="BK343" s="105">
        <f t="shared" si="342"/>
        <v>782.61</v>
      </c>
      <c r="BL343" s="105">
        <f t="shared" si="352"/>
        <v>156.52200000000002</v>
      </c>
      <c r="BM343" s="109">
        <v>0</v>
      </c>
      <c r="BN343" s="109"/>
      <c r="BO343" s="109"/>
      <c r="BP343" s="109"/>
      <c r="BQ343" s="109"/>
      <c r="BR343" s="105">
        <f t="shared" si="325"/>
        <v>0</v>
      </c>
      <c r="BS343" s="105">
        <f t="shared" si="326"/>
        <v>0</v>
      </c>
      <c r="BT343" s="109"/>
      <c r="BU343" s="109"/>
      <c r="BV343" s="109"/>
      <c r="BW343" s="109"/>
      <c r="BX343" s="116"/>
      <c r="BY343" s="105">
        <f t="shared" si="343"/>
        <v>0</v>
      </c>
      <c r="BZ343" s="105">
        <f t="shared" si="344"/>
        <v>0</v>
      </c>
      <c r="CA343" s="107"/>
      <c r="CB343" s="107"/>
      <c r="CC343" s="109"/>
      <c r="CD343" s="115"/>
      <c r="CE343" s="114"/>
      <c r="CF343" s="105">
        <f t="shared" si="327"/>
        <v>0</v>
      </c>
      <c r="CG343" s="105">
        <f t="shared" si="328"/>
        <v>0</v>
      </c>
      <c r="CH343" s="109"/>
      <c r="CI343" s="109"/>
      <c r="CJ343" s="109"/>
      <c r="CK343" s="109"/>
      <c r="CL343" s="105"/>
      <c r="CM343" s="114"/>
      <c r="CN343" s="105">
        <f t="shared" si="345"/>
        <v>0</v>
      </c>
      <c r="CO343" s="105">
        <f t="shared" si="346"/>
        <v>0</v>
      </c>
      <c r="CP343" s="105">
        <f t="shared" si="329"/>
        <v>7115.9400000000005</v>
      </c>
      <c r="CQ343" s="105">
        <f t="shared" si="330"/>
        <v>0</v>
      </c>
      <c r="CR343" s="105">
        <f t="shared" si="331"/>
        <v>0</v>
      </c>
      <c r="CS343" s="105">
        <f t="shared" si="332"/>
        <v>0</v>
      </c>
      <c r="CT343" s="105">
        <f t="shared" si="333"/>
        <v>7115.9400000000005</v>
      </c>
      <c r="CU343" s="125">
        <v>1000</v>
      </c>
      <c r="CV343" s="106">
        <f t="shared" si="334"/>
        <v>1423.1880000000001</v>
      </c>
      <c r="CW343" s="105">
        <f t="shared" si="335"/>
        <v>5692.7520000000004</v>
      </c>
    </row>
    <row r="344" spans="1:103" ht="18.95" customHeight="1" x14ac:dyDescent="0.25">
      <c r="A344" s="111">
        <v>21</v>
      </c>
      <c r="B344" s="111" t="s">
        <v>97</v>
      </c>
      <c r="C344" s="117" t="s">
        <v>90</v>
      </c>
      <c r="D344" s="110"/>
      <c r="E344" s="110"/>
      <c r="F344" s="110"/>
      <c r="G344" s="110"/>
      <c r="H344" s="105"/>
      <c r="I344" s="110">
        <f t="shared" si="336"/>
        <v>0</v>
      </c>
      <c r="J344" s="106">
        <f t="shared" si="337"/>
        <v>0</v>
      </c>
      <c r="K344" s="110">
        <f t="shared" si="353"/>
        <v>1333.33</v>
      </c>
      <c r="L344" s="110"/>
      <c r="M344" s="110"/>
      <c r="N344" s="110"/>
      <c r="O344" s="110"/>
      <c r="P344" s="110"/>
      <c r="Q344" s="110">
        <f t="shared" si="320"/>
        <v>1333.33</v>
      </c>
      <c r="R344" s="110">
        <f t="shared" si="321"/>
        <v>266.666</v>
      </c>
      <c r="S344" s="110">
        <v>1000</v>
      </c>
      <c r="T344" s="110"/>
      <c r="U344" s="110"/>
      <c r="V344" s="110"/>
      <c r="W344" s="110"/>
      <c r="X344" s="110"/>
      <c r="Y344" s="110"/>
      <c r="Z344" s="110">
        <f t="shared" si="322"/>
        <v>1000</v>
      </c>
      <c r="AA344" s="105">
        <f t="shared" si="347"/>
        <v>200</v>
      </c>
      <c r="AB344" s="110">
        <f t="shared" si="338"/>
        <v>1000</v>
      </c>
      <c r="AC344" s="110"/>
      <c r="AD344" s="110"/>
      <c r="AE344" s="110"/>
      <c r="AF344" s="110"/>
      <c r="AG344" s="110"/>
      <c r="AH344" s="105">
        <f t="shared" si="339"/>
        <v>1000</v>
      </c>
      <c r="AI344" s="105">
        <f t="shared" si="348"/>
        <v>200</v>
      </c>
      <c r="AJ344" s="105">
        <v>722.22</v>
      </c>
      <c r="AK344" s="111"/>
      <c r="AL344" s="105"/>
      <c r="AM344" s="105"/>
      <c r="AN344" s="111"/>
      <c r="AO344" s="110">
        <f t="shared" si="323"/>
        <v>722.22</v>
      </c>
      <c r="AP344" s="105">
        <f t="shared" si="349"/>
        <v>144.44400000000002</v>
      </c>
      <c r="AQ344" s="109">
        <f t="shared" si="340"/>
        <v>1277.78</v>
      </c>
      <c r="AR344" s="114"/>
      <c r="AS344" s="114"/>
      <c r="AT344" s="109"/>
      <c r="AU344" s="109"/>
      <c r="AV344" s="105">
        <f t="shared" si="341"/>
        <v>1277.78</v>
      </c>
      <c r="AW344" s="105">
        <f t="shared" si="350"/>
        <v>255.55600000000001</v>
      </c>
      <c r="AX344" s="109">
        <v>1000</v>
      </c>
      <c r="AY344" s="115"/>
      <c r="AZ344" s="115"/>
      <c r="BA344" s="115"/>
      <c r="BB344" s="114"/>
      <c r="BC344" s="105">
        <f t="shared" si="324"/>
        <v>1000</v>
      </c>
      <c r="BD344" s="109">
        <f t="shared" si="351"/>
        <v>200</v>
      </c>
      <c r="BE344" s="109">
        <v>1000</v>
      </c>
      <c r="BF344" s="109"/>
      <c r="BG344" s="109"/>
      <c r="BH344" s="109"/>
      <c r="BI344" s="109"/>
      <c r="BJ344" s="114"/>
      <c r="BK344" s="105">
        <f t="shared" si="342"/>
        <v>1000</v>
      </c>
      <c r="BL344" s="105">
        <f t="shared" si="352"/>
        <v>200</v>
      </c>
      <c r="BM344" s="109">
        <v>1000</v>
      </c>
      <c r="BN344" s="109"/>
      <c r="BO344" s="109"/>
      <c r="BP344" s="109"/>
      <c r="BQ344" s="109"/>
      <c r="BR344" s="105">
        <f t="shared" si="325"/>
        <v>1000</v>
      </c>
      <c r="BS344" s="105">
        <f t="shared" si="326"/>
        <v>200</v>
      </c>
      <c r="BT344" s="109">
        <v>1000</v>
      </c>
      <c r="BU344" s="109"/>
      <c r="BV344" s="109"/>
      <c r="BW344" s="109"/>
      <c r="BX344" s="116"/>
      <c r="BY344" s="105">
        <f t="shared" si="343"/>
        <v>1000</v>
      </c>
      <c r="BZ344" s="105">
        <f t="shared" si="344"/>
        <v>200</v>
      </c>
      <c r="CA344" s="107">
        <v>1000</v>
      </c>
      <c r="CB344" s="107"/>
      <c r="CC344" s="109"/>
      <c r="CD344" s="115"/>
      <c r="CE344" s="114"/>
      <c r="CF344" s="105">
        <f t="shared" si="327"/>
        <v>1000</v>
      </c>
      <c r="CG344" s="105">
        <f t="shared" si="328"/>
        <v>200</v>
      </c>
      <c r="CH344" s="109">
        <v>1000</v>
      </c>
      <c r="CI344" s="109"/>
      <c r="CJ344" s="109"/>
      <c r="CK344" s="109"/>
      <c r="CL344" s="105"/>
      <c r="CM344" s="114"/>
      <c r="CN344" s="105">
        <f t="shared" si="345"/>
        <v>1000</v>
      </c>
      <c r="CO344" s="105">
        <f t="shared" si="346"/>
        <v>200</v>
      </c>
      <c r="CP344" s="105">
        <f t="shared" si="329"/>
        <v>11333.33</v>
      </c>
      <c r="CQ344" s="105">
        <f t="shared" si="330"/>
        <v>0</v>
      </c>
      <c r="CR344" s="105">
        <f t="shared" si="331"/>
        <v>0</v>
      </c>
      <c r="CS344" s="105">
        <f t="shared" si="332"/>
        <v>0</v>
      </c>
      <c r="CT344" s="105">
        <f t="shared" si="333"/>
        <v>11333.33</v>
      </c>
      <c r="CU344" s="125">
        <v>1000</v>
      </c>
      <c r="CV344" s="106">
        <f t="shared" si="334"/>
        <v>2266.6660000000002</v>
      </c>
      <c r="CW344" s="105">
        <f t="shared" si="335"/>
        <v>9066.6640000000007</v>
      </c>
    </row>
    <row r="345" spans="1:103" ht="18.95" customHeight="1" x14ac:dyDescent="0.25">
      <c r="A345" s="111">
        <v>22</v>
      </c>
      <c r="B345" s="104" t="s">
        <v>96</v>
      </c>
      <c r="C345" s="117" t="s">
        <v>90</v>
      </c>
      <c r="D345" s="110"/>
      <c r="E345" s="110"/>
      <c r="F345" s="110"/>
      <c r="G345" s="110"/>
      <c r="H345" s="105"/>
      <c r="I345" s="110">
        <f t="shared" si="336"/>
        <v>0</v>
      </c>
      <c r="J345" s="106">
        <f t="shared" si="337"/>
        <v>0</v>
      </c>
      <c r="K345" s="110">
        <f t="shared" si="353"/>
        <v>1333.33</v>
      </c>
      <c r="L345" s="110"/>
      <c r="M345" s="110"/>
      <c r="N345" s="110"/>
      <c r="O345" s="110"/>
      <c r="P345" s="110"/>
      <c r="Q345" s="110">
        <f t="shared" si="320"/>
        <v>1333.33</v>
      </c>
      <c r="R345" s="110">
        <f t="shared" si="321"/>
        <v>266.666</v>
      </c>
      <c r="S345" s="110">
        <v>1000</v>
      </c>
      <c r="T345" s="110"/>
      <c r="U345" s="110"/>
      <c r="V345" s="110"/>
      <c r="W345" s="110"/>
      <c r="X345" s="110"/>
      <c r="Y345" s="110"/>
      <c r="Z345" s="110">
        <f t="shared" si="322"/>
        <v>1000</v>
      </c>
      <c r="AA345" s="105">
        <f t="shared" si="347"/>
        <v>200</v>
      </c>
      <c r="AB345" s="110">
        <f t="shared" si="338"/>
        <v>1000</v>
      </c>
      <c r="AC345" s="110"/>
      <c r="AD345" s="110"/>
      <c r="AE345" s="110"/>
      <c r="AF345" s="110"/>
      <c r="AG345" s="110"/>
      <c r="AH345" s="105">
        <f t="shared" si="339"/>
        <v>1000</v>
      </c>
      <c r="AI345" s="105">
        <f t="shared" si="348"/>
        <v>200</v>
      </c>
      <c r="AJ345" s="105">
        <v>722.22</v>
      </c>
      <c r="AK345" s="111"/>
      <c r="AL345" s="105"/>
      <c r="AM345" s="105"/>
      <c r="AN345" s="111"/>
      <c r="AO345" s="110">
        <f t="shared" si="323"/>
        <v>722.22</v>
      </c>
      <c r="AP345" s="105">
        <f t="shared" si="349"/>
        <v>144.44400000000002</v>
      </c>
      <c r="AQ345" s="109">
        <f t="shared" si="340"/>
        <v>1277.78</v>
      </c>
      <c r="AR345" s="114"/>
      <c r="AS345" s="114"/>
      <c r="AT345" s="109"/>
      <c r="AU345" s="109"/>
      <c r="AV345" s="105">
        <f t="shared" si="341"/>
        <v>1277.78</v>
      </c>
      <c r="AW345" s="105">
        <f t="shared" si="350"/>
        <v>255.55600000000001</v>
      </c>
      <c r="AX345" s="109">
        <v>1000</v>
      </c>
      <c r="AY345" s="115"/>
      <c r="AZ345" s="115"/>
      <c r="BA345" s="115"/>
      <c r="BB345" s="114"/>
      <c r="BC345" s="105">
        <f t="shared" si="324"/>
        <v>1000</v>
      </c>
      <c r="BD345" s="109">
        <f t="shared" si="351"/>
        <v>200</v>
      </c>
      <c r="BE345" s="109">
        <v>1000</v>
      </c>
      <c r="BF345" s="109"/>
      <c r="BG345" s="109"/>
      <c r="BH345" s="109"/>
      <c r="BI345" s="109"/>
      <c r="BJ345" s="114"/>
      <c r="BK345" s="105">
        <f t="shared" si="342"/>
        <v>1000</v>
      </c>
      <c r="BL345" s="105">
        <f t="shared" si="352"/>
        <v>200</v>
      </c>
      <c r="BM345" s="109">
        <v>1000</v>
      </c>
      <c r="BN345" s="109"/>
      <c r="BO345" s="109"/>
      <c r="BP345" s="109"/>
      <c r="BQ345" s="109"/>
      <c r="BR345" s="105">
        <f t="shared" si="325"/>
        <v>1000</v>
      </c>
      <c r="BS345" s="105">
        <f t="shared" si="326"/>
        <v>200</v>
      </c>
      <c r="BT345" s="109">
        <v>1000</v>
      </c>
      <c r="BU345" s="109"/>
      <c r="BV345" s="109"/>
      <c r="BW345" s="109"/>
      <c r="BX345" s="116"/>
      <c r="BY345" s="105">
        <f t="shared" si="343"/>
        <v>1000</v>
      </c>
      <c r="BZ345" s="105">
        <f t="shared" si="344"/>
        <v>200</v>
      </c>
      <c r="CA345" s="107">
        <v>1000</v>
      </c>
      <c r="CB345" s="107"/>
      <c r="CC345" s="109"/>
      <c r="CD345" s="115"/>
      <c r="CE345" s="114"/>
      <c r="CF345" s="105">
        <f t="shared" si="327"/>
        <v>1000</v>
      </c>
      <c r="CG345" s="105">
        <f t="shared" si="328"/>
        <v>200</v>
      </c>
      <c r="CH345" s="109">
        <v>1000</v>
      </c>
      <c r="CI345" s="109"/>
      <c r="CJ345" s="109"/>
      <c r="CK345" s="109"/>
      <c r="CL345" s="105"/>
      <c r="CM345" s="114"/>
      <c r="CN345" s="105">
        <f t="shared" si="345"/>
        <v>1000</v>
      </c>
      <c r="CO345" s="105">
        <f t="shared" si="346"/>
        <v>200</v>
      </c>
      <c r="CP345" s="105">
        <f t="shared" si="329"/>
        <v>11333.33</v>
      </c>
      <c r="CQ345" s="105">
        <f t="shared" si="330"/>
        <v>0</v>
      </c>
      <c r="CR345" s="105">
        <f t="shared" si="331"/>
        <v>0</v>
      </c>
      <c r="CS345" s="105">
        <f t="shared" si="332"/>
        <v>0</v>
      </c>
      <c r="CT345" s="105">
        <f t="shared" si="333"/>
        <v>11333.33</v>
      </c>
      <c r="CU345" s="125">
        <v>1000</v>
      </c>
      <c r="CV345" s="106">
        <f t="shared" si="334"/>
        <v>2266.6660000000002</v>
      </c>
      <c r="CW345" s="105">
        <f t="shared" si="335"/>
        <v>9066.6640000000007</v>
      </c>
    </row>
    <row r="346" spans="1:103" ht="18.95" customHeight="1" x14ac:dyDescent="0.25">
      <c r="A346" s="111">
        <v>23</v>
      </c>
      <c r="B346" s="104" t="s">
        <v>95</v>
      </c>
      <c r="C346" s="117" t="s">
        <v>90</v>
      </c>
      <c r="D346" s="110"/>
      <c r="E346" s="110"/>
      <c r="F346" s="110"/>
      <c r="G346" s="110"/>
      <c r="H346" s="105"/>
      <c r="I346" s="110">
        <f t="shared" si="336"/>
        <v>0</v>
      </c>
      <c r="J346" s="106">
        <f t="shared" si="337"/>
        <v>0</v>
      </c>
      <c r="K346" s="110">
        <f t="shared" si="353"/>
        <v>1333.33</v>
      </c>
      <c r="L346" s="110"/>
      <c r="M346" s="110"/>
      <c r="N346" s="110"/>
      <c r="O346" s="110"/>
      <c r="P346" s="110"/>
      <c r="Q346" s="110">
        <f t="shared" si="320"/>
        <v>1333.33</v>
      </c>
      <c r="R346" s="110">
        <f t="shared" si="321"/>
        <v>266.666</v>
      </c>
      <c r="S346" s="110">
        <v>1000</v>
      </c>
      <c r="T346" s="110"/>
      <c r="U346" s="110"/>
      <c r="V346" s="110"/>
      <c r="W346" s="110"/>
      <c r="X346" s="110"/>
      <c r="Y346" s="110"/>
      <c r="Z346" s="110">
        <f t="shared" si="322"/>
        <v>1000</v>
      </c>
      <c r="AA346" s="105">
        <f t="shared" si="347"/>
        <v>200</v>
      </c>
      <c r="AB346" s="110">
        <f t="shared" si="338"/>
        <v>1000</v>
      </c>
      <c r="AC346" s="110"/>
      <c r="AD346" s="110"/>
      <c r="AE346" s="110"/>
      <c r="AF346" s="110"/>
      <c r="AG346" s="110"/>
      <c r="AH346" s="105">
        <f t="shared" si="339"/>
        <v>1000</v>
      </c>
      <c r="AI346" s="105">
        <f t="shared" si="348"/>
        <v>200</v>
      </c>
      <c r="AJ346" s="105">
        <v>722.22</v>
      </c>
      <c r="AK346" s="111"/>
      <c r="AL346" s="105"/>
      <c r="AM346" s="105"/>
      <c r="AN346" s="111"/>
      <c r="AO346" s="110">
        <f t="shared" si="323"/>
        <v>722.22</v>
      </c>
      <c r="AP346" s="105">
        <f t="shared" si="349"/>
        <v>144.44400000000002</v>
      </c>
      <c r="AQ346" s="109">
        <f t="shared" si="340"/>
        <v>1277.78</v>
      </c>
      <c r="AR346" s="114"/>
      <c r="AS346" s="114"/>
      <c r="AT346" s="109"/>
      <c r="AU346" s="109"/>
      <c r="AV346" s="105">
        <f t="shared" si="341"/>
        <v>1277.78</v>
      </c>
      <c r="AW346" s="105">
        <f t="shared" si="350"/>
        <v>255.55600000000001</v>
      </c>
      <c r="AX346" s="109">
        <v>1000</v>
      </c>
      <c r="AY346" s="115"/>
      <c r="AZ346" s="115"/>
      <c r="BA346" s="115"/>
      <c r="BB346" s="114"/>
      <c r="BC346" s="105">
        <f t="shared" si="324"/>
        <v>1000</v>
      </c>
      <c r="BD346" s="109">
        <f t="shared" si="351"/>
        <v>200</v>
      </c>
      <c r="BE346" s="109">
        <v>1000</v>
      </c>
      <c r="BF346" s="109"/>
      <c r="BG346" s="109"/>
      <c r="BH346" s="109"/>
      <c r="BI346" s="109"/>
      <c r="BJ346" s="114"/>
      <c r="BK346" s="105">
        <f t="shared" si="342"/>
        <v>1000</v>
      </c>
      <c r="BL346" s="105">
        <f t="shared" si="352"/>
        <v>200</v>
      </c>
      <c r="BM346" s="109">
        <v>1000</v>
      </c>
      <c r="BN346" s="109"/>
      <c r="BO346" s="109"/>
      <c r="BP346" s="109"/>
      <c r="BQ346" s="109"/>
      <c r="BR346" s="105">
        <f t="shared" si="325"/>
        <v>1000</v>
      </c>
      <c r="BS346" s="105">
        <f t="shared" si="326"/>
        <v>200</v>
      </c>
      <c r="BT346" s="109">
        <v>1000</v>
      </c>
      <c r="BU346" s="109"/>
      <c r="BV346" s="109"/>
      <c r="BW346" s="109"/>
      <c r="BX346" s="116"/>
      <c r="BY346" s="105">
        <f t="shared" si="343"/>
        <v>1000</v>
      </c>
      <c r="BZ346" s="105">
        <f t="shared" si="344"/>
        <v>200</v>
      </c>
      <c r="CA346" s="107">
        <v>1000</v>
      </c>
      <c r="CB346" s="107"/>
      <c r="CC346" s="109"/>
      <c r="CD346" s="115"/>
      <c r="CE346" s="114"/>
      <c r="CF346" s="105">
        <f t="shared" si="327"/>
        <v>1000</v>
      </c>
      <c r="CG346" s="105">
        <f t="shared" si="328"/>
        <v>200</v>
      </c>
      <c r="CH346" s="109">
        <v>1000</v>
      </c>
      <c r="CI346" s="109"/>
      <c r="CJ346" s="109"/>
      <c r="CK346" s="109"/>
      <c r="CL346" s="105"/>
      <c r="CM346" s="114"/>
      <c r="CN346" s="105">
        <f t="shared" si="345"/>
        <v>1000</v>
      </c>
      <c r="CO346" s="105">
        <f t="shared" si="346"/>
        <v>200</v>
      </c>
      <c r="CP346" s="105">
        <f t="shared" si="329"/>
        <v>11333.33</v>
      </c>
      <c r="CQ346" s="105">
        <f t="shared" si="330"/>
        <v>0</v>
      </c>
      <c r="CR346" s="105">
        <f t="shared" si="331"/>
        <v>0</v>
      </c>
      <c r="CS346" s="105">
        <f t="shared" si="332"/>
        <v>0</v>
      </c>
      <c r="CT346" s="105">
        <f t="shared" si="333"/>
        <v>11333.33</v>
      </c>
      <c r="CU346" s="125">
        <v>1000</v>
      </c>
      <c r="CV346" s="106">
        <f t="shared" si="334"/>
        <v>2266.6660000000002</v>
      </c>
      <c r="CW346" s="105">
        <f t="shared" si="335"/>
        <v>9066.6640000000007</v>
      </c>
    </row>
    <row r="347" spans="1:103" ht="18.95" customHeight="1" x14ac:dyDescent="0.25">
      <c r="A347" s="104"/>
      <c r="B347" s="113"/>
      <c r="C347" s="113"/>
      <c r="D347" s="112">
        <v>0</v>
      </c>
      <c r="E347" s="112">
        <f>SUM(E211:E346)</f>
        <v>0</v>
      </c>
      <c r="F347" s="112">
        <f>SUM(F211:F346)</f>
        <v>0</v>
      </c>
      <c r="G347" s="112">
        <v>0</v>
      </c>
      <c r="H347" s="112">
        <v>0</v>
      </c>
      <c r="I347" s="112">
        <v>0</v>
      </c>
      <c r="J347" s="112">
        <v>0</v>
      </c>
      <c r="K347" s="112">
        <f t="shared" ref="K347:AP347" si="354">SUM(K324:K346)</f>
        <v>29999.930000000008</v>
      </c>
      <c r="L347" s="112">
        <f t="shared" si="354"/>
        <v>0</v>
      </c>
      <c r="M347" s="112">
        <f t="shared" si="354"/>
        <v>0</v>
      </c>
      <c r="N347" s="112">
        <f t="shared" si="354"/>
        <v>0</v>
      </c>
      <c r="O347" s="112">
        <f t="shared" si="354"/>
        <v>0</v>
      </c>
      <c r="P347" s="112">
        <f t="shared" si="354"/>
        <v>0</v>
      </c>
      <c r="Q347" s="112">
        <f t="shared" si="354"/>
        <v>29999.930000000008</v>
      </c>
      <c r="R347" s="112">
        <f t="shared" si="354"/>
        <v>5999.9860000000017</v>
      </c>
      <c r="S347" s="112">
        <f t="shared" si="354"/>
        <v>21761.9</v>
      </c>
      <c r="T347" s="112">
        <f t="shared" si="354"/>
        <v>0</v>
      </c>
      <c r="U347" s="112">
        <f t="shared" si="354"/>
        <v>0</v>
      </c>
      <c r="V347" s="112">
        <f t="shared" si="354"/>
        <v>0</v>
      </c>
      <c r="W347" s="112">
        <f t="shared" si="354"/>
        <v>0</v>
      </c>
      <c r="X347" s="112">
        <f t="shared" si="354"/>
        <v>0</v>
      </c>
      <c r="Y347" s="112">
        <f t="shared" si="354"/>
        <v>0</v>
      </c>
      <c r="Z347" s="112">
        <f t="shared" si="354"/>
        <v>21761.9</v>
      </c>
      <c r="AA347" s="112">
        <f t="shared" si="354"/>
        <v>4152.38</v>
      </c>
      <c r="AB347" s="112">
        <f t="shared" si="354"/>
        <v>23000</v>
      </c>
      <c r="AC347" s="112">
        <f t="shared" si="354"/>
        <v>0</v>
      </c>
      <c r="AD347" s="112">
        <f t="shared" si="354"/>
        <v>0</v>
      </c>
      <c r="AE347" s="112">
        <f t="shared" si="354"/>
        <v>0</v>
      </c>
      <c r="AF347" s="112">
        <f t="shared" si="354"/>
        <v>0</v>
      </c>
      <c r="AG347" s="112">
        <f t="shared" si="354"/>
        <v>0</v>
      </c>
      <c r="AH347" s="112">
        <f t="shared" si="354"/>
        <v>23000</v>
      </c>
      <c r="AI347" s="112">
        <f t="shared" si="354"/>
        <v>4400</v>
      </c>
      <c r="AJ347" s="112">
        <f t="shared" si="354"/>
        <v>16611.059999999994</v>
      </c>
      <c r="AK347" s="112">
        <f t="shared" si="354"/>
        <v>0</v>
      </c>
      <c r="AL347" s="112">
        <f t="shared" si="354"/>
        <v>0</v>
      </c>
      <c r="AM347" s="112">
        <f t="shared" si="354"/>
        <v>0</v>
      </c>
      <c r="AN347" s="112">
        <f t="shared" si="354"/>
        <v>0</v>
      </c>
      <c r="AO347" s="112">
        <f t="shared" si="354"/>
        <v>16611.059999999994</v>
      </c>
      <c r="AP347" s="112">
        <f t="shared" si="354"/>
        <v>3177.7679999999996</v>
      </c>
      <c r="AQ347" s="112">
        <f t="shared" ref="AQ347:BV347" si="355">SUM(AQ324:AQ346)</f>
        <v>29388.939999999991</v>
      </c>
      <c r="AR347" s="112">
        <f t="shared" si="355"/>
        <v>0</v>
      </c>
      <c r="AS347" s="112">
        <f t="shared" si="355"/>
        <v>0</v>
      </c>
      <c r="AT347" s="112">
        <f t="shared" si="355"/>
        <v>0</v>
      </c>
      <c r="AU347" s="112">
        <f t="shared" si="355"/>
        <v>0</v>
      </c>
      <c r="AV347" s="112">
        <f t="shared" si="355"/>
        <v>29388.939999999991</v>
      </c>
      <c r="AW347" s="112">
        <f t="shared" si="355"/>
        <v>5622.2319999999982</v>
      </c>
      <c r="AX347" s="101">
        <f t="shared" si="355"/>
        <v>23000</v>
      </c>
      <c r="AY347" s="101">
        <f t="shared" si="355"/>
        <v>0</v>
      </c>
      <c r="AZ347" s="101">
        <f t="shared" si="355"/>
        <v>0</v>
      </c>
      <c r="BA347" s="101">
        <f t="shared" si="355"/>
        <v>0</v>
      </c>
      <c r="BB347" s="101">
        <f t="shared" si="355"/>
        <v>0</v>
      </c>
      <c r="BC347" s="101">
        <f t="shared" si="355"/>
        <v>23000</v>
      </c>
      <c r="BD347" s="101">
        <f t="shared" si="355"/>
        <v>4400</v>
      </c>
      <c r="BE347" s="101">
        <f t="shared" si="355"/>
        <v>22782.61</v>
      </c>
      <c r="BF347" s="101">
        <f t="shared" si="355"/>
        <v>0</v>
      </c>
      <c r="BG347" s="101">
        <f t="shared" si="355"/>
        <v>0</v>
      </c>
      <c r="BH347" s="101">
        <f t="shared" si="355"/>
        <v>0</v>
      </c>
      <c r="BI347" s="101">
        <f t="shared" si="355"/>
        <v>0</v>
      </c>
      <c r="BJ347" s="101">
        <f t="shared" si="355"/>
        <v>0</v>
      </c>
      <c r="BK347" s="101">
        <f t="shared" si="355"/>
        <v>22782.61</v>
      </c>
      <c r="BL347" s="101">
        <f t="shared" si="355"/>
        <v>4356.5219999999999</v>
      </c>
      <c r="BM347" s="101">
        <f t="shared" si="355"/>
        <v>22000</v>
      </c>
      <c r="BN347" s="101">
        <f t="shared" si="355"/>
        <v>0</v>
      </c>
      <c r="BO347" s="101">
        <f t="shared" si="355"/>
        <v>0</v>
      </c>
      <c r="BP347" s="101">
        <f t="shared" si="355"/>
        <v>0</v>
      </c>
      <c r="BQ347" s="101">
        <f t="shared" si="355"/>
        <v>0</v>
      </c>
      <c r="BR347" s="101">
        <f t="shared" si="355"/>
        <v>22000</v>
      </c>
      <c r="BS347" s="101">
        <f t="shared" si="355"/>
        <v>4400</v>
      </c>
      <c r="BT347" s="101">
        <f t="shared" si="355"/>
        <v>22000</v>
      </c>
      <c r="BU347" s="101">
        <f t="shared" si="355"/>
        <v>0</v>
      </c>
      <c r="BV347" s="101">
        <f t="shared" si="355"/>
        <v>0</v>
      </c>
      <c r="BW347" s="101">
        <f t="shared" ref="BW347:CT347" si="356">SUM(BW324:BW346)</f>
        <v>0</v>
      </c>
      <c r="BX347" s="101">
        <f t="shared" si="356"/>
        <v>0</v>
      </c>
      <c r="BY347" s="101">
        <f t="shared" si="356"/>
        <v>22000</v>
      </c>
      <c r="BZ347" s="101">
        <f t="shared" si="356"/>
        <v>4400</v>
      </c>
      <c r="CA347" s="101">
        <f t="shared" si="356"/>
        <v>22000</v>
      </c>
      <c r="CB347" s="101">
        <f t="shared" si="356"/>
        <v>0</v>
      </c>
      <c r="CC347" s="101">
        <f t="shared" si="356"/>
        <v>0</v>
      </c>
      <c r="CD347" s="101">
        <f t="shared" si="356"/>
        <v>0</v>
      </c>
      <c r="CE347" s="101">
        <f t="shared" si="356"/>
        <v>0</v>
      </c>
      <c r="CF347" s="101">
        <f t="shared" si="356"/>
        <v>22000</v>
      </c>
      <c r="CG347" s="101">
        <f t="shared" si="356"/>
        <v>4400</v>
      </c>
      <c r="CH347" s="101">
        <f t="shared" si="356"/>
        <v>22000</v>
      </c>
      <c r="CI347" s="101">
        <f t="shared" si="356"/>
        <v>0</v>
      </c>
      <c r="CJ347" s="101">
        <f t="shared" si="356"/>
        <v>0</v>
      </c>
      <c r="CK347" s="101">
        <f t="shared" si="356"/>
        <v>0</v>
      </c>
      <c r="CL347" s="101">
        <f t="shared" si="356"/>
        <v>0</v>
      </c>
      <c r="CM347" s="101">
        <f t="shared" si="356"/>
        <v>0</v>
      </c>
      <c r="CN347" s="101">
        <f t="shared" si="356"/>
        <v>22000</v>
      </c>
      <c r="CO347" s="101">
        <f t="shared" si="356"/>
        <v>4400</v>
      </c>
      <c r="CP347" s="101">
        <f t="shared" si="356"/>
        <v>254544.43999999989</v>
      </c>
      <c r="CQ347" s="101">
        <f t="shared" si="356"/>
        <v>0</v>
      </c>
      <c r="CR347" s="101">
        <f t="shared" si="356"/>
        <v>0</v>
      </c>
      <c r="CS347" s="101">
        <f t="shared" si="356"/>
        <v>0</v>
      </c>
      <c r="CT347" s="101">
        <f t="shared" si="356"/>
        <v>254544.43999999989</v>
      </c>
      <c r="CU347" s="441"/>
      <c r="CV347" s="101">
        <f>SUM(CV324:CV346)</f>
        <v>49708.887999999999</v>
      </c>
      <c r="CW347" s="101">
        <f>SUM(CW324:CW346)</f>
        <v>204835.55199999997</v>
      </c>
      <c r="CX347" s="92"/>
    </row>
    <row r="348" spans="1:103" ht="18.95" customHeight="1" x14ac:dyDescent="0.25">
      <c r="A348" s="104"/>
      <c r="B348" s="103" t="s">
        <v>94</v>
      </c>
      <c r="C348" s="104"/>
      <c r="D348" s="106"/>
      <c r="E348" s="106"/>
      <c r="F348" s="106"/>
      <c r="G348" s="106"/>
      <c r="H348" s="106"/>
      <c r="I348" s="110">
        <f>H348+G348+F348+E348+D348</f>
        <v>0</v>
      </c>
      <c r="J348" s="106">
        <f>I348*20%</f>
        <v>0</v>
      </c>
      <c r="K348" s="106"/>
      <c r="L348" s="106"/>
      <c r="M348" s="106"/>
      <c r="N348" s="106"/>
      <c r="O348" s="106"/>
      <c r="P348" s="106"/>
      <c r="Q348" s="110">
        <f>P348+O348+N348+M348+L348+K348</f>
        <v>0</v>
      </c>
      <c r="R348" s="110">
        <f>Q348*20%</f>
        <v>0</v>
      </c>
      <c r="S348" s="106"/>
      <c r="T348" s="106"/>
      <c r="U348" s="106"/>
      <c r="V348" s="106"/>
      <c r="W348" s="106"/>
      <c r="X348" s="106"/>
      <c r="Y348" s="106"/>
      <c r="Z348" s="110">
        <f>Y348+X348+W348+V348+U348+T348+S348</f>
        <v>0</v>
      </c>
      <c r="AA348" s="105">
        <f>Z348*20%</f>
        <v>0</v>
      </c>
      <c r="AB348" s="106"/>
      <c r="AC348" s="106"/>
      <c r="AD348" s="106"/>
      <c r="AE348" s="106"/>
      <c r="AF348" s="106"/>
      <c r="AG348" s="106"/>
      <c r="AH348" s="105">
        <f>AG348+AF348+AE348+AD348+AC348+AB348</f>
        <v>0</v>
      </c>
      <c r="AI348" s="105">
        <f>AH348*20%</f>
        <v>0</v>
      </c>
      <c r="AJ348" s="106"/>
      <c r="AK348" s="106"/>
      <c r="AL348" s="106"/>
      <c r="AM348" s="106"/>
      <c r="AN348" s="106"/>
      <c r="AO348" s="110">
        <f>AN348+AM348+AL348+AK348+AJ348</f>
        <v>0</v>
      </c>
      <c r="AP348" s="105">
        <f>AO348*20%</f>
        <v>0</v>
      </c>
      <c r="AQ348" s="107"/>
      <c r="AR348" s="107"/>
      <c r="AS348" s="107"/>
      <c r="AT348" s="107"/>
      <c r="AU348" s="107"/>
      <c r="AV348" s="105">
        <f>AU348+AT348+AS348+AR348+AQ348</f>
        <v>0</v>
      </c>
      <c r="AW348" s="105">
        <f>AV348*20%</f>
        <v>0</v>
      </c>
      <c r="AX348" s="108"/>
      <c r="AY348" s="108"/>
      <c r="AZ348" s="108"/>
      <c r="BA348" s="108"/>
      <c r="BB348" s="108"/>
      <c r="BC348" s="105">
        <f>BB348+BA348+AZ348+AY348+AX348</f>
        <v>0</v>
      </c>
      <c r="BD348" s="109">
        <f>BC348*20%</f>
        <v>0</v>
      </c>
      <c r="BE348" s="108"/>
      <c r="BF348" s="108"/>
      <c r="BG348" s="108"/>
      <c r="BH348" s="108"/>
      <c r="BI348" s="108"/>
      <c r="BJ348" s="108"/>
      <c r="BK348" s="105">
        <f>BJ348+BI348+BH348+BG348+BF348+BE348</f>
        <v>0</v>
      </c>
      <c r="BL348" s="105">
        <f>BK348*20%</f>
        <v>0</v>
      </c>
      <c r="BM348" s="108"/>
      <c r="BN348" s="108"/>
      <c r="BO348" s="108"/>
      <c r="BP348" s="108"/>
      <c r="BQ348" s="108"/>
      <c r="BR348" s="105">
        <f>BQ348+BP348+BO348+BN348+BM348</f>
        <v>0</v>
      </c>
      <c r="BS348" s="105">
        <f>BR348*20%</f>
        <v>0</v>
      </c>
      <c r="BT348" s="108"/>
      <c r="BU348" s="108"/>
      <c r="BV348" s="108"/>
      <c r="BW348" s="108"/>
      <c r="BX348" s="108"/>
      <c r="BY348" s="105">
        <f>BX348+BW348+BV348+BU348+BT348</f>
        <v>0</v>
      </c>
      <c r="BZ348" s="105">
        <f>BY348*20%</f>
        <v>0</v>
      </c>
      <c r="CA348" s="107"/>
      <c r="CB348" s="107"/>
      <c r="CC348" s="107"/>
      <c r="CD348" s="107"/>
      <c r="CE348" s="107"/>
      <c r="CF348" s="105">
        <f>CE348+CD348+CC348+CB348+CA348</f>
        <v>0</v>
      </c>
      <c r="CG348" s="105">
        <f>CF348*20%</f>
        <v>0</v>
      </c>
      <c r="CH348" s="107"/>
      <c r="CI348" s="107"/>
      <c r="CJ348" s="107"/>
      <c r="CK348" s="107"/>
      <c r="CL348" s="107"/>
      <c r="CM348" s="107"/>
      <c r="CN348" s="105"/>
      <c r="CO348" s="105"/>
      <c r="CP348" s="105">
        <f>CH348+CA348+BT348+BM348+BE348+AX348+AQ348+AJ348+AB348+S348+K348+D348</f>
        <v>0</v>
      </c>
      <c r="CQ348" s="105">
        <f>CJ348+CI348+CC348+CB348+BV348+BU348+BO348+BN348+BG348+BF348+AZ348+AY348+AS348+AR348+AL348+AK348+AD348+AC348+U348+T348+M348+L348+F348+E348</f>
        <v>0</v>
      </c>
      <c r="CR348" s="105">
        <f>CL348+CK348+CD348+BW348+BP348+BI348+BH348+BA348+AT348+AM348+AF348+AE348+X348+W348+V348+O348+N348+G348</f>
        <v>0</v>
      </c>
      <c r="CS348" s="105">
        <f t="shared" ref="CS348:CT351" si="357">CM348+CE348+BX348+BQ348+BJ348+BB348+AU348+AN348+AG348+Y348+P348+H348</f>
        <v>0</v>
      </c>
      <c r="CT348" s="105">
        <f t="shared" si="357"/>
        <v>0</v>
      </c>
      <c r="CU348" s="125"/>
      <c r="CV348" s="106">
        <f>CO348+CG348+BZ348+BS348+BL348+BD348+AW348+AP348+AI348+AA348+R348+J348</f>
        <v>0</v>
      </c>
      <c r="CW348" s="105">
        <f>CT348-CV348</f>
        <v>0</v>
      </c>
      <c r="CX348" s="92"/>
    </row>
    <row r="349" spans="1:103" ht="18.95" customHeight="1" x14ac:dyDescent="0.25">
      <c r="A349" s="104">
        <v>1</v>
      </c>
      <c r="B349" s="111" t="s">
        <v>93</v>
      </c>
      <c r="C349" s="104" t="s">
        <v>90</v>
      </c>
      <c r="D349" s="106">
        <v>1250</v>
      </c>
      <c r="E349" s="106"/>
      <c r="F349" s="106"/>
      <c r="G349" s="106"/>
      <c r="H349" s="106"/>
      <c r="I349" s="110">
        <f>H349+G349+F349+E349+D349</f>
        <v>1250</v>
      </c>
      <c r="J349" s="106">
        <f>I349*20%</f>
        <v>250</v>
      </c>
      <c r="K349" s="106">
        <v>1250</v>
      </c>
      <c r="L349" s="106"/>
      <c r="M349" s="106"/>
      <c r="N349" s="106"/>
      <c r="O349" s="106"/>
      <c r="P349" s="106"/>
      <c r="Q349" s="110">
        <f>P349+O349+N349+M349+L349+K349</f>
        <v>1250</v>
      </c>
      <c r="R349" s="110">
        <f>Q349*20%</f>
        <v>250</v>
      </c>
      <c r="S349" s="106">
        <v>1250</v>
      </c>
      <c r="T349" s="106"/>
      <c r="U349" s="106"/>
      <c r="V349" s="106"/>
      <c r="W349" s="106"/>
      <c r="X349" s="106"/>
      <c r="Y349" s="106"/>
      <c r="Z349" s="110">
        <f>Y349+X349+W349+V349+U349+T349+S349</f>
        <v>1250</v>
      </c>
      <c r="AA349" s="105">
        <f>Z349*20%</f>
        <v>250</v>
      </c>
      <c r="AB349" s="106">
        <v>1250</v>
      </c>
      <c r="AC349" s="106"/>
      <c r="AD349" s="106"/>
      <c r="AE349" s="106"/>
      <c r="AF349" s="106"/>
      <c r="AG349" s="106"/>
      <c r="AH349" s="105">
        <f>AG349+AF349+AE349+AD349+AC349+AB349</f>
        <v>1250</v>
      </c>
      <c r="AI349" s="105">
        <f>AH349*20%</f>
        <v>250</v>
      </c>
      <c r="AJ349" s="106">
        <v>1250</v>
      </c>
      <c r="AK349" s="106"/>
      <c r="AL349" s="106"/>
      <c r="AM349" s="106"/>
      <c r="AN349" s="106"/>
      <c r="AO349" s="110">
        <f>AN349+AM349+AL349+AK349+AJ349</f>
        <v>1250</v>
      </c>
      <c r="AP349" s="105">
        <f>AO349*20%</f>
        <v>250</v>
      </c>
      <c r="AQ349" s="107">
        <v>1250</v>
      </c>
      <c r="AR349" s="107"/>
      <c r="AS349" s="107"/>
      <c r="AT349" s="107"/>
      <c r="AU349" s="107"/>
      <c r="AV349" s="105">
        <f>AU349+AT349+AS349+AR349+AQ349</f>
        <v>1250</v>
      </c>
      <c r="AW349" s="105">
        <f>AV349*20%</f>
        <v>250</v>
      </c>
      <c r="AX349" s="109">
        <v>1250</v>
      </c>
      <c r="AY349" s="108"/>
      <c r="AZ349" s="108"/>
      <c r="BA349" s="108"/>
      <c r="BB349" s="108"/>
      <c r="BC349" s="105">
        <f>BB349+BA349+AZ349+AY349+AX349</f>
        <v>1250</v>
      </c>
      <c r="BD349" s="109">
        <f>BC349*20%</f>
        <v>250</v>
      </c>
      <c r="BE349" s="107">
        <v>1250</v>
      </c>
      <c r="BF349" s="108"/>
      <c r="BG349" s="108"/>
      <c r="BH349" s="108"/>
      <c r="BI349" s="108"/>
      <c r="BJ349" s="108"/>
      <c r="BK349" s="105">
        <f>BJ349+BI349+BH349+BG349+BF349+BE349</f>
        <v>1250</v>
      </c>
      <c r="BL349" s="105">
        <f>BK349*20%</f>
        <v>250</v>
      </c>
      <c r="BM349" s="107">
        <v>1250</v>
      </c>
      <c r="BN349" s="108"/>
      <c r="BO349" s="108"/>
      <c r="BP349" s="108"/>
      <c r="BQ349" s="108"/>
      <c r="BR349" s="105">
        <f>BQ349+BP349+BO349+BN349+BM349</f>
        <v>1250</v>
      </c>
      <c r="BS349" s="105">
        <f>BR349*20%</f>
        <v>250</v>
      </c>
      <c r="BT349" s="107">
        <v>1250</v>
      </c>
      <c r="BU349" s="108"/>
      <c r="BV349" s="108"/>
      <c r="BW349" s="108"/>
      <c r="BX349" s="108"/>
      <c r="BY349" s="105">
        <f>BX349+BW349+BV349+BU349+BT349</f>
        <v>1250</v>
      </c>
      <c r="BZ349" s="105">
        <f>BY349*20%</f>
        <v>250</v>
      </c>
      <c r="CA349" s="107">
        <v>1250</v>
      </c>
      <c r="CB349" s="107"/>
      <c r="CC349" s="107"/>
      <c r="CD349" s="107"/>
      <c r="CE349" s="107"/>
      <c r="CF349" s="105">
        <f>CE349+CD349+CC349+CB349+CA349</f>
        <v>1250</v>
      </c>
      <c r="CG349" s="105">
        <f>CF349*20%</f>
        <v>250</v>
      </c>
      <c r="CH349" s="107">
        <v>1250</v>
      </c>
      <c r="CI349" s="107"/>
      <c r="CJ349" s="107"/>
      <c r="CK349" s="107"/>
      <c r="CL349" s="107"/>
      <c r="CM349" s="107"/>
      <c r="CN349" s="105">
        <f>CM349+CL349+CK349+CJ349+CI349+CH349</f>
        <v>1250</v>
      </c>
      <c r="CO349" s="105">
        <f>CN349*20%</f>
        <v>250</v>
      </c>
      <c r="CP349" s="105">
        <f>CH349+CA349+BT349+BM349+BE349+AX349+AQ349+AJ349+AB349+S349+K349+D349</f>
        <v>15000</v>
      </c>
      <c r="CQ349" s="105">
        <f>CJ349+CI349+CC349+CB349+BV349+BU349+BO349+BN349+BG349+BF349+AZ349+AY349+AS349+AR349+AL349+AK349+AD349+AC349+U349+T349+M349+L349+F349+E349</f>
        <v>0</v>
      </c>
      <c r="CR349" s="105">
        <f>CL349+CK349+CD349+BW349+BP349+BI349+BH349+BA349+AT349+AM349+AF349+AE349+X349+W349+V349+O349+N349+G349</f>
        <v>0</v>
      </c>
      <c r="CS349" s="105">
        <f t="shared" si="357"/>
        <v>0</v>
      </c>
      <c r="CT349" s="105">
        <f t="shared" si="357"/>
        <v>15000</v>
      </c>
      <c r="CU349" s="125">
        <v>1250</v>
      </c>
      <c r="CV349" s="106">
        <f>CO349+CG349+BZ349+BS349+BL349+BD349+AW349+AP349+AI349+AA349+R349+J349</f>
        <v>3000</v>
      </c>
      <c r="CW349" s="105">
        <f>CT349-CV349</f>
        <v>12000</v>
      </c>
      <c r="CX349" s="92"/>
    </row>
    <row r="350" spans="1:103" ht="18.95" customHeight="1" x14ac:dyDescent="0.25">
      <c r="A350" s="104">
        <v>2</v>
      </c>
      <c r="B350" s="111" t="s">
        <v>92</v>
      </c>
      <c r="C350" s="104" t="s">
        <v>90</v>
      </c>
      <c r="D350" s="106">
        <v>1250</v>
      </c>
      <c r="E350" s="106"/>
      <c r="F350" s="106"/>
      <c r="G350" s="106"/>
      <c r="H350" s="106"/>
      <c r="I350" s="110">
        <f>H350+G350+F350+E350+D350</f>
        <v>1250</v>
      </c>
      <c r="J350" s="106">
        <f>I350*20%</f>
        <v>250</v>
      </c>
      <c r="K350" s="106">
        <v>1250</v>
      </c>
      <c r="L350" s="106"/>
      <c r="M350" s="106"/>
      <c r="N350" s="106"/>
      <c r="O350" s="106"/>
      <c r="P350" s="106"/>
      <c r="Q350" s="110">
        <f>P350+O350+N350+M350+L350+K350</f>
        <v>1250</v>
      </c>
      <c r="R350" s="110">
        <f>Q350*20%</f>
        <v>250</v>
      </c>
      <c r="S350" s="106">
        <v>1250</v>
      </c>
      <c r="T350" s="106"/>
      <c r="U350" s="106"/>
      <c r="V350" s="106"/>
      <c r="W350" s="106"/>
      <c r="X350" s="106"/>
      <c r="Y350" s="106"/>
      <c r="Z350" s="110">
        <f>Y350+X350+W350+V350+U350+T350+S350</f>
        <v>1250</v>
      </c>
      <c r="AA350" s="105">
        <f>Z350*20%</f>
        <v>250</v>
      </c>
      <c r="AB350" s="106">
        <v>1250</v>
      </c>
      <c r="AC350" s="106"/>
      <c r="AD350" s="106"/>
      <c r="AE350" s="106"/>
      <c r="AF350" s="106"/>
      <c r="AG350" s="106"/>
      <c r="AH350" s="105">
        <f>AG350+AF350+AE350+AD350+AC350+AB350</f>
        <v>1250</v>
      </c>
      <c r="AI350" s="105">
        <f>AH350*20%</f>
        <v>250</v>
      </c>
      <c r="AJ350" s="106">
        <v>1250</v>
      </c>
      <c r="AK350" s="106"/>
      <c r="AL350" s="106"/>
      <c r="AM350" s="106"/>
      <c r="AN350" s="106"/>
      <c r="AO350" s="110">
        <f>AN350+AM350+AL350+AK350+AJ350</f>
        <v>1250</v>
      </c>
      <c r="AP350" s="105">
        <f>AO350*20%</f>
        <v>250</v>
      </c>
      <c r="AQ350" s="107">
        <v>1250</v>
      </c>
      <c r="AR350" s="107"/>
      <c r="AS350" s="107"/>
      <c r="AT350" s="107"/>
      <c r="AU350" s="107"/>
      <c r="AV350" s="105">
        <f>AU350+AT350+AS350+AR350+AQ350</f>
        <v>1250</v>
      </c>
      <c r="AW350" s="105">
        <f>AV350*20%</f>
        <v>250</v>
      </c>
      <c r="AX350" s="109">
        <v>1250</v>
      </c>
      <c r="AY350" s="108"/>
      <c r="AZ350" s="108"/>
      <c r="BA350" s="108"/>
      <c r="BB350" s="108"/>
      <c r="BC350" s="105">
        <f>BB350+BA350+AZ350+AY350+AX350</f>
        <v>1250</v>
      </c>
      <c r="BD350" s="109">
        <f>BC350*20%</f>
        <v>250</v>
      </c>
      <c r="BE350" s="107">
        <v>1250</v>
      </c>
      <c r="BF350" s="108"/>
      <c r="BG350" s="108"/>
      <c r="BH350" s="108"/>
      <c r="BI350" s="108"/>
      <c r="BJ350" s="108"/>
      <c r="BK350" s="105">
        <f>BJ350+BI350+BH350+BG350+BF350+BE350</f>
        <v>1250</v>
      </c>
      <c r="BL350" s="105">
        <f>BK350*20%</f>
        <v>250</v>
      </c>
      <c r="BM350" s="107">
        <v>1250</v>
      </c>
      <c r="BN350" s="108"/>
      <c r="BO350" s="108"/>
      <c r="BP350" s="108"/>
      <c r="BQ350" s="108"/>
      <c r="BR350" s="105">
        <f>BQ350+BP350+BO350+BN350+BM350</f>
        <v>1250</v>
      </c>
      <c r="BS350" s="105">
        <f>BR350*20%</f>
        <v>250</v>
      </c>
      <c r="BT350" s="107">
        <v>1250</v>
      </c>
      <c r="BU350" s="107"/>
      <c r="BV350" s="107"/>
      <c r="BW350" s="107"/>
      <c r="BX350" s="107"/>
      <c r="BY350" s="105">
        <f>BX350+BW350+BV350+BU350+BT350</f>
        <v>1250</v>
      </c>
      <c r="BZ350" s="105">
        <f>BY350*20%</f>
        <v>250</v>
      </c>
      <c r="CA350" s="107">
        <v>1250</v>
      </c>
      <c r="CB350" s="107"/>
      <c r="CC350" s="107"/>
      <c r="CD350" s="107"/>
      <c r="CE350" s="107"/>
      <c r="CF350" s="105">
        <f>CE350+CD350+CC350+CB350+CA350</f>
        <v>1250</v>
      </c>
      <c r="CG350" s="105">
        <f>CF350*20%</f>
        <v>250</v>
      </c>
      <c r="CH350" s="107">
        <v>1250</v>
      </c>
      <c r="CI350" s="107"/>
      <c r="CJ350" s="107"/>
      <c r="CK350" s="107"/>
      <c r="CL350" s="107"/>
      <c r="CM350" s="107"/>
      <c r="CN350" s="105">
        <f>CM350+CL350+CK350+CJ350+CI350+CH350</f>
        <v>1250</v>
      </c>
      <c r="CO350" s="105">
        <f>CN350*20%</f>
        <v>250</v>
      </c>
      <c r="CP350" s="105">
        <f>CH350+CA350+BT350+BM350+BE350+AX350+AQ350+AJ350+AB350+S350+K350+D350</f>
        <v>15000</v>
      </c>
      <c r="CQ350" s="105">
        <f>CJ350+CI350+CC350+CB350+BV350+BU350+BO350+BN350+BG350+BF350+AZ350+AY350+AS350+AR350+AL350+AK350+AD350+AC350+U350+T350+M350+L350+F350+E350</f>
        <v>0</v>
      </c>
      <c r="CR350" s="105">
        <f>CL350+CK350+CD350+BW350+BP350+BI350+BH350+BA350+AT350+AM350+AF350+AE350+X350+W350+V350+O350+N350+G350</f>
        <v>0</v>
      </c>
      <c r="CS350" s="105">
        <f t="shared" si="357"/>
        <v>0</v>
      </c>
      <c r="CT350" s="105">
        <f t="shared" si="357"/>
        <v>15000</v>
      </c>
      <c r="CU350" s="125">
        <v>1250</v>
      </c>
      <c r="CV350" s="106">
        <f>CO350+CG350+BZ350+BS350+BL350+BD350+AW350+AP350+AI350+AA350+R350+J350</f>
        <v>3000</v>
      </c>
      <c r="CW350" s="105">
        <f>CT350-CV350</f>
        <v>12000</v>
      </c>
      <c r="CX350" s="92"/>
    </row>
    <row r="351" spans="1:103" ht="18.95" customHeight="1" x14ac:dyDescent="0.25">
      <c r="A351" s="104">
        <v>3</v>
      </c>
      <c r="B351" s="111" t="s">
        <v>91</v>
      </c>
      <c r="C351" s="104" t="s">
        <v>90</v>
      </c>
      <c r="D351" s="106">
        <v>1250</v>
      </c>
      <c r="E351" s="106"/>
      <c r="F351" s="106"/>
      <c r="G351" s="106"/>
      <c r="H351" s="106"/>
      <c r="I351" s="110">
        <f>H351+G351+F351+E351+D351</f>
        <v>1250</v>
      </c>
      <c r="J351" s="106">
        <f>I351*20%</f>
        <v>250</v>
      </c>
      <c r="K351" s="106">
        <v>1250</v>
      </c>
      <c r="L351" s="106"/>
      <c r="M351" s="106"/>
      <c r="N351" s="106"/>
      <c r="O351" s="106"/>
      <c r="P351" s="106"/>
      <c r="Q351" s="110">
        <f>P351+O351+N351+M351+L351+K351</f>
        <v>1250</v>
      </c>
      <c r="R351" s="110">
        <f>Q351*20%</f>
        <v>250</v>
      </c>
      <c r="S351" s="106">
        <v>1250</v>
      </c>
      <c r="T351" s="106"/>
      <c r="U351" s="106"/>
      <c r="V351" s="106"/>
      <c r="W351" s="106"/>
      <c r="X351" s="106"/>
      <c r="Y351" s="106"/>
      <c r="Z351" s="110">
        <f>Y351+X351+W351+V351+U351+T351+S351</f>
        <v>1250</v>
      </c>
      <c r="AA351" s="105">
        <f>Z351*20%</f>
        <v>250</v>
      </c>
      <c r="AB351" s="106">
        <v>1250</v>
      </c>
      <c r="AC351" s="106"/>
      <c r="AD351" s="106"/>
      <c r="AE351" s="106"/>
      <c r="AF351" s="106"/>
      <c r="AG351" s="106"/>
      <c r="AH351" s="105">
        <f>AG351+AF351+AE351+AD351+AC351+AB351</f>
        <v>1250</v>
      </c>
      <c r="AI351" s="105">
        <f>AH351*20%</f>
        <v>250</v>
      </c>
      <c r="AJ351" s="106">
        <v>1250</v>
      </c>
      <c r="AK351" s="106"/>
      <c r="AL351" s="106"/>
      <c r="AM351" s="106"/>
      <c r="AN351" s="106"/>
      <c r="AO351" s="110">
        <f>AN351+AM351+AL351+AK351+AJ351</f>
        <v>1250</v>
      </c>
      <c r="AP351" s="105">
        <f>AO351*20%</f>
        <v>250</v>
      </c>
      <c r="AQ351" s="107">
        <v>1250</v>
      </c>
      <c r="AR351" s="107"/>
      <c r="AS351" s="107"/>
      <c r="AT351" s="107"/>
      <c r="AU351" s="107"/>
      <c r="AV351" s="105">
        <f>AU351+AT351+AS351+AR351+AQ351</f>
        <v>1250</v>
      </c>
      <c r="AW351" s="105">
        <f>AV351*20%</f>
        <v>250</v>
      </c>
      <c r="AX351" s="109">
        <v>1250</v>
      </c>
      <c r="AY351" s="108"/>
      <c r="AZ351" s="108"/>
      <c r="BA351" s="108"/>
      <c r="BB351" s="108"/>
      <c r="BC351" s="105">
        <f>BB351+BA351+AZ351+AY351+AX351</f>
        <v>1250</v>
      </c>
      <c r="BD351" s="109">
        <f>BC351*20%</f>
        <v>250</v>
      </c>
      <c r="BE351" s="107">
        <v>1250</v>
      </c>
      <c r="BF351" s="108"/>
      <c r="BG351" s="108"/>
      <c r="BH351" s="108"/>
      <c r="BI351" s="108"/>
      <c r="BJ351" s="108"/>
      <c r="BK351" s="105">
        <f>BJ351+BI351+BH351+BG351+BF351+BE351</f>
        <v>1250</v>
      </c>
      <c r="BL351" s="105">
        <f>BK351*20%</f>
        <v>250</v>
      </c>
      <c r="BM351" s="107">
        <v>1250</v>
      </c>
      <c r="BN351" s="108"/>
      <c r="BO351" s="108"/>
      <c r="BP351" s="108"/>
      <c r="BQ351" s="108"/>
      <c r="BR351" s="105">
        <f>BQ351+BP351+BO351+BN351+BM351</f>
        <v>1250</v>
      </c>
      <c r="BS351" s="105">
        <f>BR351*20%</f>
        <v>250</v>
      </c>
      <c r="BT351" s="107">
        <v>1250</v>
      </c>
      <c r="BU351" s="107"/>
      <c r="BV351" s="107"/>
      <c r="BW351" s="107"/>
      <c r="BX351" s="107"/>
      <c r="BY351" s="105">
        <f>BX351+BW351+BV351+BU351+BT351</f>
        <v>1250</v>
      </c>
      <c r="BZ351" s="105">
        <f>BY351*20%</f>
        <v>250</v>
      </c>
      <c r="CA351" s="107">
        <v>1250</v>
      </c>
      <c r="CB351" s="107"/>
      <c r="CC351" s="107"/>
      <c r="CD351" s="107"/>
      <c r="CE351" s="107"/>
      <c r="CF351" s="105">
        <f>CE351+CD351+CC351+CB351+CA351</f>
        <v>1250</v>
      </c>
      <c r="CG351" s="105">
        <f>CF351*20%</f>
        <v>250</v>
      </c>
      <c r="CH351" s="107">
        <v>1250</v>
      </c>
      <c r="CI351" s="107"/>
      <c r="CJ351" s="107"/>
      <c r="CK351" s="107"/>
      <c r="CL351" s="107"/>
      <c r="CM351" s="107"/>
      <c r="CN351" s="105">
        <f>CM351+CL351+CK351+CJ351+CI351+CH351</f>
        <v>1250</v>
      </c>
      <c r="CO351" s="105">
        <f>CN351*20%</f>
        <v>250</v>
      </c>
      <c r="CP351" s="105">
        <f>CH351+CA351+BT351+BM351+BE351+AX351+AQ351+AJ351+AB351+S351+K351+D351</f>
        <v>15000</v>
      </c>
      <c r="CQ351" s="105">
        <f>CJ351+CI351+CC351+CB351+BV351+BU351+BO351+BN351+BG351+BF351+AZ351+AY351+AS351+AR351+AL351+AK351+AD351+AC351+U351+T351+M351+L351+F351+E351</f>
        <v>0</v>
      </c>
      <c r="CR351" s="105">
        <f>CL351+CK351+CD351+BW351+BP351+BI351+BH351+BA351+AT351+AM351+AF351+AE351+X351+W351+V351+O351+N351+G351</f>
        <v>0</v>
      </c>
      <c r="CS351" s="105">
        <f t="shared" si="357"/>
        <v>0</v>
      </c>
      <c r="CT351" s="105">
        <f t="shared" si="357"/>
        <v>15000</v>
      </c>
      <c r="CU351" s="125">
        <v>1250</v>
      </c>
      <c r="CV351" s="106">
        <f>CO351+CG351+BZ351+BS351+BL351+BD351+AW351+AP351+AI351+AA351+R351+J351</f>
        <v>3000</v>
      </c>
      <c r="CW351" s="105">
        <f>CT351-CV351</f>
        <v>12000</v>
      </c>
      <c r="CX351" s="92"/>
    </row>
    <row r="352" spans="1:103" ht="18.95" customHeight="1" x14ac:dyDescent="0.25">
      <c r="A352" s="104"/>
      <c r="B352" s="103"/>
      <c r="C352" s="103"/>
      <c r="D352" s="102">
        <f t="shared" ref="D352:AI352" si="358">SUM(D349:D351)</f>
        <v>3750</v>
      </c>
      <c r="E352" s="102">
        <f t="shared" si="358"/>
        <v>0</v>
      </c>
      <c r="F352" s="102">
        <f t="shared" si="358"/>
        <v>0</v>
      </c>
      <c r="G352" s="102">
        <f t="shared" si="358"/>
        <v>0</v>
      </c>
      <c r="H352" s="102">
        <f t="shared" si="358"/>
        <v>0</v>
      </c>
      <c r="I352" s="102">
        <f t="shared" si="358"/>
        <v>3750</v>
      </c>
      <c r="J352" s="102">
        <f t="shared" si="358"/>
        <v>750</v>
      </c>
      <c r="K352" s="102">
        <f t="shared" si="358"/>
        <v>3750</v>
      </c>
      <c r="L352" s="102">
        <f t="shared" si="358"/>
        <v>0</v>
      </c>
      <c r="M352" s="102">
        <f t="shared" si="358"/>
        <v>0</v>
      </c>
      <c r="N352" s="102">
        <f t="shared" si="358"/>
        <v>0</v>
      </c>
      <c r="O352" s="102">
        <f t="shared" si="358"/>
        <v>0</v>
      </c>
      <c r="P352" s="102">
        <f t="shared" si="358"/>
        <v>0</v>
      </c>
      <c r="Q352" s="102">
        <f t="shared" si="358"/>
        <v>3750</v>
      </c>
      <c r="R352" s="102">
        <f t="shared" si="358"/>
        <v>750</v>
      </c>
      <c r="S352" s="102">
        <f t="shared" si="358"/>
        <v>3750</v>
      </c>
      <c r="T352" s="102">
        <f t="shared" si="358"/>
        <v>0</v>
      </c>
      <c r="U352" s="102">
        <f t="shared" si="358"/>
        <v>0</v>
      </c>
      <c r="V352" s="102">
        <f t="shared" si="358"/>
        <v>0</v>
      </c>
      <c r="W352" s="102">
        <f t="shared" si="358"/>
        <v>0</v>
      </c>
      <c r="X352" s="102">
        <f t="shared" si="358"/>
        <v>0</v>
      </c>
      <c r="Y352" s="102">
        <f t="shared" si="358"/>
        <v>0</v>
      </c>
      <c r="Z352" s="102">
        <f t="shared" si="358"/>
        <v>3750</v>
      </c>
      <c r="AA352" s="102">
        <f t="shared" si="358"/>
        <v>750</v>
      </c>
      <c r="AB352" s="102">
        <f t="shared" si="358"/>
        <v>3750</v>
      </c>
      <c r="AC352" s="102">
        <f t="shared" si="358"/>
        <v>0</v>
      </c>
      <c r="AD352" s="102">
        <f t="shared" si="358"/>
        <v>0</v>
      </c>
      <c r="AE352" s="102">
        <f t="shared" si="358"/>
        <v>0</v>
      </c>
      <c r="AF352" s="102">
        <f t="shared" si="358"/>
        <v>0</v>
      </c>
      <c r="AG352" s="102">
        <f t="shared" si="358"/>
        <v>0</v>
      </c>
      <c r="AH352" s="102">
        <f t="shared" si="358"/>
        <v>3750</v>
      </c>
      <c r="AI352" s="102">
        <f t="shared" si="358"/>
        <v>750</v>
      </c>
      <c r="AJ352" s="102">
        <f t="shared" ref="AJ352:BO352" si="359">SUM(AJ349:AJ351)</f>
        <v>3750</v>
      </c>
      <c r="AK352" s="102">
        <f t="shared" si="359"/>
        <v>0</v>
      </c>
      <c r="AL352" s="102">
        <f t="shared" si="359"/>
        <v>0</v>
      </c>
      <c r="AM352" s="102">
        <f t="shared" si="359"/>
        <v>0</v>
      </c>
      <c r="AN352" s="102">
        <f t="shared" si="359"/>
        <v>0</v>
      </c>
      <c r="AO352" s="102">
        <f t="shared" si="359"/>
        <v>3750</v>
      </c>
      <c r="AP352" s="102">
        <f t="shared" si="359"/>
        <v>750</v>
      </c>
      <c r="AQ352" s="102">
        <f t="shared" si="359"/>
        <v>3750</v>
      </c>
      <c r="AR352" s="102">
        <f t="shared" si="359"/>
        <v>0</v>
      </c>
      <c r="AS352" s="102">
        <f t="shared" si="359"/>
        <v>0</v>
      </c>
      <c r="AT352" s="102">
        <f t="shared" si="359"/>
        <v>0</v>
      </c>
      <c r="AU352" s="102">
        <f t="shared" si="359"/>
        <v>0</v>
      </c>
      <c r="AV352" s="102">
        <f t="shared" si="359"/>
        <v>3750</v>
      </c>
      <c r="AW352" s="102">
        <f t="shared" si="359"/>
        <v>750</v>
      </c>
      <c r="AX352" s="101">
        <f t="shared" si="359"/>
        <v>3750</v>
      </c>
      <c r="AY352" s="101">
        <f t="shared" si="359"/>
        <v>0</v>
      </c>
      <c r="AZ352" s="101">
        <f t="shared" si="359"/>
        <v>0</v>
      </c>
      <c r="BA352" s="101">
        <f t="shared" si="359"/>
        <v>0</v>
      </c>
      <c r="BB352" s="101">
        <f t="shared" si="359"/>
        <v>0</v>
      </c>
      <c r="BC352" s="101">
        <f t="shared" si="359"/>
        <v>3750</v>
      </c>
      <c r="BD352" s="101">
        <f t="shared" si="359"/>
        <v>750</v>
      </c>
      <c r="BE352" s="100">
        <f t="shared" si="359"/>
        <v>3750</v>
      </c>
      <c r="BF352" s="100">
        <f t="shared" si="359"/>
        <v>0</v>
      </c>
      <c r="BG352" s="100">
        <f t="shared" si="359"/>
        <v>0</v>
      </c>
      <c r="BH352" s="100">
        <f t="shared" si="359"/>
        <v>0</v>
      </c>
      <c r="BI352" s="100">
        <f t="shared" si="359"/>
        <v>0</v>
      </c>
      <c r="BJ352" s="100">
        <f t="shared" si="359"/>
        <v>0</v>
      </c>
      <c r="BK352" s="100">
        <f t="shared" si="359"/>
        <v>3750</v>
      </c>
      <c r="BL352" s="100">
        <f t="shared" si="359"/>
        <v>750</v>
      </c>
      <c r="BM352" s="100">
        <f t="shared" si="359"/>
        <v>3750</v>
      </c>
      <c r="BN352" s="100">
        <f t="shared" si="359"/>
        <v>0</v>
      </c>
      <c r="BO352" s="100">
        <f t="shared" si="359"/>
        <v>0</v>
      </c>
      <c r="BP352" s="100">
        <f t="shared" ref="BP352:CT352" si="360">SUM(BP349:BP351)</f>
        <v>0</v>
      </c>
      <c r="BQ352" s="100">
        <f t="shared" si="360"/>
        <v>0</v>
      </c>
      <c r="BR352" s="100">
        <f t="shared" si="360"/>
        <v>3750</v>
      </c>
      <c r="BS352" s="100">
        <f t="shared" si="360"/>
        <v>750</v>
      </c>
      <c r="BT352" s="100">
        <f t="shared" si="360"/>
        <v>3750</v>
      </c>
      <c r="BU352" s="100">
        <f t="shared" si="360"/>
        <v>0</v>
      </c>
      <c r="BV352" s="100">
        <f t="shared" si="360"/>
        <v>0</v>
      </c>
      <c r="BW352" s="100">
        <f t="shared" si="360"/>
        <v>0</v>
      </c>
      <c r="BX352" s="100">
        <f t="shared" si="360"/>
        <v>0</v>
      </c>
      <c r="BY352" s="100">
        <f t="shared" si="360"/>
        <v>3750</v>
      </c>
      <c r="BZ352" s="100">
        <f t="shared" si="360"/>
        <v>750</v>
      </c>
      <c r="CA352" s="100">
        <f t="shared" si="360"/>
        <v>3750</v>
      </c>
      <c r="CB352" s="100">
        <f t="shared" si="360"/>
        <v>0</v>
      </c>
      <c r="CC352" s="100">
        <f t="shared" si="360"/>
        <v>0</v>
      </c>
      <c r="CD352" s="100">
        <f t="shared" si="360"/>
        <v>0</v>
      </c>
      <c r="CE352" s="100">
        <f t="shared" si="360"/>
        <v>0</v>
      </c>
      <c r="CF352" s="100">
        <f t="shared" si="360"/>
        <v>3750</v>
      </c>
      <c r="CG352" s="100">
        <f t="shared" si="360"/>
        <v>750</v>
      </c>
      <c r="CH352" s="100">
        <f t="shared" si="360"/>
        <v>3750</v>
      </c>
      <c r="CI352" s="100">
        <f t="shared" si="360"/>
        <v>0</v>
      </c>
      <c r="CJ352" s="100">
        <f t="shared" si="360"/>
        <v>0</v>
      </c>
      <c r="CK352" s="100">
        <f t="shared" si="360"/>
        <v>0</v>
      </c>
      <c r="CL352" s="100">
        <f t="shared" si="360"/>
        <v>0</v>
      </c>
      <c r="CM352" s="100">
        <f t="shared" si="360"/>
        <v>0</v>
      </c>
      <c r="CN352" s="100">
        <f t="shared" si="360"/>
        <v>3750</v>
      </c>
      <c r="CO352" s="100">
        <f t="shared" si="360"/>
        <v>750</v>
      </c>
      <c r="CP352" s="100">
        <f t="shared" si="360"/>
        <v>45000</v>
      </c>
      <c r="CQ352" s="100">
        <f t="shared" si="360"/>
        <v>0</v>
      </c>
      <c r="CR352" s="100">
        <f t="shared" si="360"/>
        <v>0</v>
      </c>
      <c r="CS352" s="100">
        <f t="shared" si="360"/>
        <v>0</v>
      </c>
      <c r="CT352" s="100">
        <f t="shared" si="360"/>
        <v>45000</v>
      </c>
      <c r="CU352" s="441"/>
      <c r="CV352" s="100">
        <f>SUM(CV349:CV351)</f>
        <v>9000</v>
      </c>
      <c r="CW352" s="100">
        <f>SUM(CW349:CW351)</f>
        <v>36000</v>
      </c>
      <c r="CX352" s="92"/>
    </row>
    <row r="353" spans="1:103" s="96" customFormat="1" ht="18.95" customHeight="1" x14ac:dyDescent="0.25">
      <c r="A353" s="99"/>
      <c r="B353" s="99"/>
      <c r="C353" s="99"/>
      <c r="D353" s="98">
        <f t="shared" ref="D353:J353" si="361">D352+D347+D322+D209</f>
        <v>297120.25000000006</v>
      </c>
      <c r="E353" s="98">
        <f t="shared" si="361"/>
        <v>2710</v>
      </c>
      <c r="F353" s="98">
        <f t="shared" si="361"/>
        <v>81710</v>
      </c>
      <c r="G353" s="98">
        <f t="shared" si="361"/>
        <v>5350</v>
      </c>
      <c r="H353" s="98">
        <f t="shared" si="361"/>
        <v>7473.98</v>
      </c>
      <c r="I353" s="98">
        <f t="shared" si="361"/>
        <v>394364.2300000001</v>
      </c>
      <c r="J353" s="98">
        <f t="shared" si="361"/>
        <v>76727.845999999961</v>
      </c>
      <c r="K353" s="98">
        <f>K352+K347+K322</f>
        <v>118257.38000000002</v>
      </c>
      <c r="L353" s="98">
        <f t="shared" ref="L353:AQ353" si="362">L352+L347+L322+L209</f>
        <v>2710</v>
      </c>
      <c r="M353" s="98">
        <f t="shared" si="362"/>
        <v>83540</v>
      </c>
      <c r="N353" s="98">
        <f t="shared" si="362"/>
        <v>11077</v>
      </c>
      <c r="O353" s="98">
        <f t="shared" si="362"/>
        <v>0</v>
      </c>
      <c r="P353" s="98">
        <f t="shared" si="362"/>
        <v>9314.92</v>
      </c>
      <c r="Q353" s="98">
        <f t="shared" si="362"/>
        <v>434403.24999999988</v>
      </c>
      <c r="R353" s="98">
        <f t="shared" si="362"/>
        <v>85146.363999999972</v>
      </c>
      <c r="S353" s="98">
        <f t="shared" si="362"/>
        <v>328045.55000000005</v>
      </c>
      <c r="T353" s="98">
        <f t="shared" si="362"/>
        <v>2710</v>
      </c>
      <c r="U353" s="98">
        <f t="shared" si="362"/>
        <v>85525</v>
      </c>
      <c r="V353" s="98">
        <f t="shared" si="362"/>
        <v>23500</v>
      </c>
      <c r="W353" s="98">
        <f t="shared" si="362"/>
        <v>8170</v>
      </c>
      <c r="X353" s="98">
        <f t="shared" si="362"/>
        <v>4650</v>
      </c>
      <c r="Y353" s="98">
        <f t="shared" si="362"/>
        <v>7144.32</v>
      </c>
      <c r="Z353" s="98">
        <f t="shared" si="362"/>
        <v>459744.87</v>
      </c>
      <c r="AA353" s="98">
        <f t="shared" si="362"/>
        <v>89968.256000000023</v>
      </c>
      <c r="AB353" s="98">
        <f t="shared" si="362"/>
        <v>330946.46999999997</v>
      </c>
      <c r="AC353" s="98">
        <f t="shared" si="362"/>
        <v>2710</v>
      </c>
      <c r="AD353" s="98">
        <f t="shared" si="362"/>
        <v>85605</v>
      </c>
      <c r="AE353" s="98">
        <f t="shared" si="362"/>
        <v>146300</v>
      </c>
      <c r="AF353" s="98">
        <f t="shared" si="362"/>
        <v>8750</v>
      </c>
      <c r="AG353" s="98">
        <f t="shared" si="362"/>
        <v>10641.3</v>
      </c>
      <c r="AH353" s="98">
        <f t="shared" si="362"/>
        <v>584952.77</v>
      </c>
      <c r="AI353" s="98">
        <f t="shared" si="362"/>
        <v>115960.55400000003</v>
      </c>
      <c r="AJ353" s="98">
        <f t="shared" si="362"/>
        <v>331197.35000000003</v>
      </c>
      <c r="AK353" s="98">
        <f t="shared" si="362"/>
        <v>2710</v>
      </c>
      <c r="AL353" s="98">
        <f t="shared" si="362"/>
        <v>86320</v>
      </c>
      <c r="AM353" s="98">
        <f t="shared" si="362"/>
        <v>16470</v>
      </c>
      <c r="AN353" s="98">
        <f t="shared" si="362"/>
        <v>5063.2999999999993</v>
      </c>
      <c r="AO353" s="98">
        <f t="shared" si="362"/>
        <v>441760.65</v>
      </c>
      <c r="AP353" s="98">
        <f t="shared" si="362"/>
        <v>87767.686000000045</v>
      </c>
      <c r="AQ353" s="98">
        <f t="shared" si="362"/>
        <v>343506.05000000005</v>
      </c>
      <c r="AR353" s="98">
        <f t="shared" ref="AR353:BW353" si="363">AR352+AR347+AR322+AR209</f>
        <v>2710</v>
      </c>
      <c r="AS353" s="98">
        <f t="shared" si="363"/>
        <v>86635</v>
      </c>
      <c r="AT353" s="98">
        <f t="shared" si="363"/>
        <v>9850</v>
      </c>
      <c r="AU353" s="98">
        <f t="shared" si="363"/>
        <v>5040.2700000000004</v>
      </c>
      <c r="AV353" s="98">
        <f t="shared" si="363"/>
        <v>447741.31999999995</v>
      </c>
      <c r="AW353" s="98">
        <f t="shared" si="363"/>
        <v>88812.708000000042</v>
      </c>
      <c r="AX353" s="98">
        <f t="shared" si="363"/>
        <v>335860.95</v>
      </c>
      <c r="AY353" s="98">
        <f t="shared" si="363"/>
        <v>2710</v>
      </c>
      <c r="AZ353" s="98">
        <f t="shared" si="363"/>
        <v>88615</v>
      </c>
      <c r="BA353" s="98">
        <f t="shared" si="363"/>
        <v>20570</v>
      </c>
      <c r="BB353" s="98">
        <f t="shared" si="363"/>
        <v>7670.4299999999994</v>
      </c>
      <c r="BC353" s="98">
        <f t="shared" si="363"/>
        <v>455426.37999999995</v>
      </c>
      <c r="BD353" s="98">
        <f t="shared" si="363"/>
        <v>90445.274000000034</v>
      </c>
      <c r="BE353" s="98">
        <f t="shared" si="363"/>
        <v>342572.68000000005</v>
      </c>
      <c r="BF353" s="98">
        <f t="shared" si="363"/>
        <v>2710</v>
      </c>
      <c r="BG353" s="98">
        <f t="shared" si="363"/>
        <v>86200</v>
      </c>
      <c r="BH353" s="98">
        <f t="shared" si="363"/>
        <v>8900</v>
      </c>
      <c r="BI353" s="98">
        <f t="shared" si="363"/>
        <v>147300</v>
      </c>
      <c r="BJ353" s="98">
        <f t="shared" si="363"/>
        <v>5996.58</v>
      </c>
      <c r="BK353" s="98">
        <f t="shared" si="363"/>
        <v>593679.25999999989</v>
      </c>
      <c r="BL353" s="98">
        <f t="shared" si="363"/>
        <v>118275.85200000004</v>
      </c>
      <c r="BM353" s="98">
        <f t="shared" si="363"/>
        <v>332145.17999999993</v>
      </c>
      <c r="BN353" s="98">
        <f t="shared" si="363"/>
        <v>2710</v>
      </c>
      <c r="BO353" s="98">
        <f t="shared" si="363"/>
        <v>88245</v>
      </c>
      <c r="BP353" s="98">
        <f t="shared" si="363"/>
        <v>10570</v>
      </c>
      <c r="BQ353" s="98">
        <f t="shared" si="363"/>
        <v>9690.89</v>
      </c>
      <c r="BR353" s="98">
        <f t="shared" si="363"/>
        <v>443361.07000000012</v>
      </c>
      <c r="BS353" s="98">
        <f t="shared" si="363"/>
        <v>88657.214000000036</v>
      </c>
      <c r="BT353" s="98">
        <f t="shared" si="363"/>
        <v>330029.13</v>
      </c>
      <c r="BU353" s="98">
        <f t="shared" si="363"/>
        <v>2710</v>
      </c>
      <c r="BV353" s="98">
        <f t="shared" si="363"/>
        <v>88450</v>
      </c>
      <c r="BW353" s="98">
        <f t="shared" si="363"/>
        <v>18350</v>
      </c>
      <c r="BX353" s="98">
        <f t="shared" ref="BX353:CT353" si="364">BX352+BX347+BX322+BX209</f>
        <v>9073.5999999999985</v>
      </c>
      <c r="BY353" s="98">
        <f t="shared" si="364"/>
        <v>448612.72999999986</v>
      </c>
      <c r="BZ353" s="98">
        <f t="shared" si="364"/>
        <v>89722.546000000031</v>
      </c>
      <c r="CA353" s="98">
        <f t="shared" si="364"/>
        <v>331079.80999999994</v>
      </c>
      <c r="CB353" s="98">
        <f t="shared" si="364"/>
        <v>2710</v>
      </c>
      <c r="CC353" s="98">
        <f t="shared" si="364"/>
        <v>89045</v>
      </c>
      <c r="CD353" s="98">
        <f t="shared" si="364"/>
        <v>12370</v>
      </c>
      <c r="CE353" s="98">
        <f t="shared" si="364"/>
        <v>7685.0199999999995</v>
      </c>
      <c r="CF353" s="98">
        <f t="shared" si="364"/>
        <v>442889.83</v>
      </c>
      <c r="CG353" s="98">
        <f t="shared" si="364"/>
        <v>88577.966000000015</v>
      </c>
      <c r="CH353" s="98">
        <f t="shared" si="364"/>
        <v>333298.87</v>
      </c>
      <c r="CI353" s="98">
        <f t="shared" si="364"/>
        <v>2710</v>
      </c>
      <c r="CJ353" s="98">
        <f t="shared" si="364"/>
        <v>90338</v>
      </c>
      <c r="CK353" s="98">
        <f t="shared" si="364"/>
        <v>294630</v>
      </c>
      <c r="CL353" s="98">
        <f t="shared" si="364"/>
        <v>13770</v>
      </c>
      <c r="CM353" s="98">
        <f t="shared" si="364"/>
        <v>8226.26</v>
      </c>
      <c r="CN353" s="98">
        <f t="shared" si="364"/>
        <v>742973.13000000012</v>
      </c>
      <c r="CO353" s="98">
        <f t="shared" si="364"/>
        <v>148594.62600000005</v>
      </c>
      <c r="CP353" s="98">
        <f t="shared" si="364"/>
        <v>3963563.62</v>
      </c>
      <c r="CQ353" s="98">
        <f t="shared" si="364"/>
        <v>1072748</v>
      </c>
      <c r="CR353" s="98">
        <f t="shared" si="364"/>
        <v>760577</v>
      </c>
      <c r="CS353" s="98">
        <f t="shared" si="364"/>
        <v>93020.87000000001</v>
      </c>
      <c r="CT353" s="98">
        <f t="shared" si="364"/>
        <v>5889909.4900000002</v>
      </c>
      <c r="CU353" s="125"/>
      <c r="CV353" s="98">
        <f>CV352+CV347+CV322+CV209</f>
        <v>1168656.8920000007</v>
      </c>
      <c r="CW353" s="98">
        <f>CW352+CW347+CW322+CW209</f>
        <v>4721252.5980000012</v>
      </c>
      <c r="CX353" s="97"/>
    </row>
    <row r="354" spans="1:103" ht="18.95" customHeight="1" x14ac:dyDescent="0.25">
      <c r="C354" s="88"/>
      <c r="D354" s="93"/>
      <c r="E354" s="93"/>
      <c r="F354" s="93"/>
      <c r="G354" s="93"/>
      <c r="AB354" s="94"/>
      <c r="AC354" s="94"/>
      <c r="AD354" s="94"/>
      <c r="AJ354" s="94"/>
      <c r="AW354" s="94"/>
      <c r="BC354" s="94"/>
      <c r="BF354" s="94"/>
      <c r="BH354" s="94"/>
      <c r="BM354" s="94"/>
      <c r="CA354" s="88"/>
      <c r="CB354" s="88"/>
      <c r="CC354" s="88"/>
      <c r="CE354" s="92"/>
      <c r="CF354" s="88"/>
      <c r="CG354" s="88"/>
      <c r="CV354" s="94"/>
      <c r="CW354" s="94"/>
    </row>
    <row r="355" spans="1:103" ht="18.95" customHeight="1" x14ac:dyDescent="0.25">
      <c r="C355" s="88"/>
      <c r="D355" s="93"/>
      <c r="E355" s="93"/>
      <c r="F355" s="93"/>
      <c r="G355" s="93"/>
      <c r="Q355" s="93"/>
      <c r="R355" s="93"/>
      <c r="Z355" s="94"/>
      <c r="AB355" s="94"/>
      <c r="AC355" s="94"/>
      <c r="AD355" s="94"/>
      <c r="AG355" s="94"/>
      <c r="AI355" s="94"/>
      <c r="BK355" s="94"/>
      <c r="BQ355" s="94"/>
      <c r="BY355" s="94"/>
      <c r="CA355" s="88"/>
      <c r="CB355" s="88"/>
      <c r="CC355" s="88"/>
      <c r="CE355" s="92"/>
      <c r="CF355" s="88"/>
      <c r="CG355" s="88"/>
      <c r="CL355" s="95"/>
      <c r="CM355" s="95"/>
      <c r="CN355" s="95"/>
      <c r="CO355" s="95"/>
      <c r="CP355" s="95"/>
      <c r="CQ355" s="95"/>
      <c r="CR355" s="95"/>
      <c r="CS355" s="95"/>
      <c r="CT355" s="95"/>
      <c r="CU355" s="442"/>
      <c r="CV355" s="95"/>
      <c r="CW355" s="95"/>
    </row>
    <row r="356" spans="1:103" ht="18.95" customHeight="1" x14ac:dyDescent="0.25">
      <c r="C356" s="88"/>
      <c r="D356" s="93"/>
      <c r="E356" s="93"/>
      <c r="F356" s="93"/>
      <c r="G356" s="93"/>
      <c r="Q356" s="93"/>
      <c r="Y356" s="94"/>
      <c r="Z356" s="94"/>
      <c r="AG356" s="94"/>
      <c r="AJ356" s="94"/>
      <c r="AO356" s="93"/>
      <c r="AU356" s="94"/>
      <c r="BF356" s="92"/>
      <c r="BG356" s="92"/>
      <c r="BH356" s="92"/>
      <c r="BI356" s="92"/>
      <c r="BJ356" s="92"/>
      <c r="BK356" s="94"/>
      <c r="BY356" s="94"/>
      <c r="CA356" s="88"/>
      <c r="CB356" s="88"/>
      <c r="CC356" s="88"/>
      <c r="CE356" s="92"/>
      <c r="CF356" s="94"/>
      <c r="CG356" s="88"/>
      <c r="CN356" s="94"/>
    </row>
    <row r="357" spans="1:103" ht="18.95" customHeight="1" x14ac:dyDescent="0.25">
      <c r="C357" s="88"/>
      <c r="Q357" s="93"/>
      <c r="Z357" s="94"/>
      <c r="BF357" s="92"/>
      <c r="BG357" s="92"/>
      <c r="BH357" s="92"/>
      <c r="BI357" s="92"/>
      <c r="BJ357" s="92"/>
      <c r="BX357" s="94"/>
      <c r="BY357" s="94"/>
      <c r="CA357" s="88"/>
      <c r="CB357" s="88"/>
      <c r="CC357" s="88"/>
      <c r="CE357" s="88"/>
      <c r="CF357" s="88"/>
      <c r="CG357" s="88"/>
      <c r="CT357" s="93"/>
      <c r="CU357" s="443"/>
    </row>
    <row r="358" spans="1:103" ht="18.95" customHeight="1" x14ac:dyDescent="0.25">
      <c r="C358" s="88"/>
      <c r="Q358" s="93"/>
      <c r="BF358" s="92"/>
      <c r="BG358" s="92"/>
      <c r="BH358" s="92"/>
      <c r="BI358" s="92"/>
      <c r="BJ358" s="92"/>
      <c r="CA358" s="88"/>
      <c r="CB358" s="88"/>
      <c r="CC358" s="88"/>
      <c r="CE358" s="88"/>
      <c r="CF358" s="94"/>
      <c r="CG358" s="88"/>
    </row>
    <row r="359" spans="1:103" s="88" customFormat="1" ht="18.95" customHeight="1" x14ac:dyDescent="0.25">
      <c r="A359" s="91"/>
      <c r="B359" s="91"/>
      <c r="D359" s="91"/>
      <c r="E359" s="91"/>
      <c r="F359" s="91"/>
      <c r="G359" s="91"/>
      <c r="I359" s="91"/>
      <c r="K359" s="91"/>
      <c r="L359" s="91"/>
      <c r="M359" s="91"/>
      <c r="N359" s="91"/>
      <c r="O359" s="91"/>
      <c r="P359" s="91"/>
      <c r="Q359" s="91"/>
      <c r="R359" s="91"/>
      <c r="S359" s="91"/>
      <c r="T359" s="91"/>
      <c r="U359" s="91"/>
      <c r="V359" s="91"/>
      <c r="W359" s="91"/>
      <c r="X359" s="91"/>
      <c r="AK359" s="91"/>
      <c r="AL359" s="91"/>
      <c r="AM359" s="91"/>
      <c r="AN359" s="91"/>
      <c r="AO359" s="91"/>
      <c r="BF359" s="92"/>
      <c r="BG359" s="92"/>
      <c r="BH359" s="92"/>
      <c r="BI359" s="92"/>
      <c r="BJ359" s="92"/>
      <c r="CS359" s="94"/>
      <c r="CU359" s="439"/>
      <c r="CY359" s="87"/>
    </row>
    <row r="360" spans="1:103" s="88" customFormat="1" ht="18.95" customHeight="1" x14ac:dyDescent="0.25">
      <c r="A360" s="91"/>
      <c r="B360" s="91"/>
      <c r="D360" s="91"/>
      <c r="E360" s="91"/>
      <c r="F360" s="91"/>
      <c r="G360" s="91"/>
      <c r="I360" s="91"/>
      <c r="K360" s="91"/>
      <c r="L360" s="91"/>
      <c r="M360" s="91"/>
      <c r="N360" s="91"/>
      <c r="O360" s="93"/>
      <c r="P360" s="91"/>
      <c r="Q360" s="91"/>
      <c r="R360" s="91"/>
      <c r="S360" s="91"/>
      <c r="T360" s="91"/>
      <c r="U360" s="91"/>
      <c r="V360" s="91"/>
      <c r="W360" s="91"/>
      <c r="X360" s="91"/>
      <c r="AK360" s="91"/>
      <c r="AL360" s="91"/>
      <c r="AM360" s="91"/>
      <c r="AN360" s="91"/>
      <c r="AO360" s="91"/>
      <c r="BF360" s="92"/>
      <c r="BG360" s="92"/>
      <c r="BH360" s="92"/>
      <c r="BI360" s="92"/>
      <c r="BJ360" s="92"/>
      <c r="CU360" s="439"/>
      <c r="CY360" s="87"/>
    </row>
    <row r="361" spans="1:103" s="88" customFormat="1" ht="18.95" customHeight="1" x14ac:dyDescent="0.25">
      <c r="A361" s="91"/>
      <c r="B361" s="91"/>
      <c r="D361" s="91"/>
      <c r="E361" s="91"/>
      <c r="F361" s="91"/>
      <c r="G361" s="91"/>
      <c r="I361" s="91"/>
      <c r="K361" s="91"/>
      <c r="L361" s="91"/>
      <c r="M361" s="91"/>
      <c r="N361" s="91"/>
      <c r="O361" s="91"/>
      <c r="P361" s="91"/>
      <c r="Q361" s="91"/>
      <c r="R361" s="91"/>
      <c r="S361" s="91"/>
      <c r="T361" s="91"/>
      <c r="U361" s="91"/>
      <c r="V361" s="91"/>
      <c r="W361" s="91"/>
      <c r="X361" s="91"/>
      <c r="Z361" s="94"/>
      <c r="AK361" s="91"/>
      <c r="AL361" s="91"/>
      <c r="AM361" s="91"/>
      <c r="AN361" s="91"/>
      <c r="AO361" s="91"/>
      <c r="BF361" s="92"/>
      <c r="BG361" s="92"/>
      <c r="BH361" s="92"/>
      <c r="BI361" s="92"/>
      <c r="BJ361" s="92"/>
      <c r="CS361" s="94"/>
      <c r="CU361" s="439"/>
      <c r="CY361" s="87"/>
    </row>
    <row r="362" spans="1:103" s="88" customFormat="1" ht="18.95" customHeight="1" x14ac:dyDescent="0.25">
      <c r="A362" s="91"/>
      <c r="B362" s="91"/>
      <c r="D362" s="91"/>
      <c r="E362" s="91"/>
      <c r="F362" s="91"/>
      <c r="G362" s="91"/>
      <c r="I362" s="91"/>
      <c r="K362" s="91"/>
      <c r="L362" s="91"/>
      <c r="M362" s="91"/>
      <c r="N362" s="91"/>
      <c r="O362" s="91"/>
      <c r="P362" s="91"/>
      <c r="Q362" s="91"/>
      <c r="R362" s="91"/>
      <c r="S362" s="91"/>
      <c r="T362" s="91"/>
      <c r="U362" s="91"/>
      <c r="V362" s="91"/>
      <c r="W362" s="91"/>
      <c r="X362" s="91"/>
      <c r="AK362" s="91"/>
      <c r="AL362" s="91"/>
      <c r="AM362" s="91"/>
      <c r="AN362" s="91"/>
      <c r="AO362" s="91"/>
      <c r="BE362" s="92"/>
      <c r="BF362" s="92"/>
      <c r="BG362" s="92"/>
      <c r="BH362" s="92"/>
      <c r="BI362" s="92"/>
      <c r="BJ362" s="92"/>
      <c r="CU362" s="439"/>
      <c r="CY362" s="87"/>
    </row>
    <row r="363" spans="1:103" s="88" customFormat="1" ht="18.95" customHeight="1" x14ac:dyDescent="0.25">
      <c r="A363" s="91"/>
      <c r="B363" s="91"/>
      <c r="D363" s="91"/>
      <c r="E363" s="91"/>
      <c r="F363" s="91"/>
      <c r="G363" s="91"/>
      <c r="I363" s="91"/>
      <c r="K363" s="91"/>
      <c r="L363" s="91"/>
      <c r="M363" s="91"/>
      <c r="N363" s="91"/>
      <c r="O363" s="91"/>
      <c r="P363" s="91"/>
      <c r="Q363" s="91"/>
      <c r="R363" s="91"/>
      <c r="S363" s="91"/>
      <c r="T363" s="91"/>
      <c r="U363" s="91"/>
      <c r="V363" s="91"/>
      <c r="W363" s="91"/>
      <c r="X363" s="91"/>
      <c r="AK363" s="91"/>
      <c r="AL363" s="91"/>
      <c r="AM363" s="91"/>
      <c r="AN363" s="91"/>
      <c r="AO363" s="91"/>
      <c r="BE363" s="92"/>
      <c r="BF363" s="92"/>
      <c r="BG363" s="92"/>
      <c r="BH363" s="92"/>
      <c r="BI363" s="92"/>
      <c r="BJ363" s="92"/>
      <c r="CU363" s="439"/>
      <c r="CY363" s="87"/>
    </row>
    <row r="364" spans="1:103" s="88" customFormat="1" ht="18.95" customHeight="1" x14ac:dyDescent="0.25">
      <c r="A364" s="91"/>
      <c r="B364" s="91"/>
      <c r="D364" s="91"/>
      <c r="E364" s="91"/>
      <c r="F364" s="91"/>
      <c r="G364" s="91"/>
      <c r="I364" s="91"/>
      <c r="K364" s="91"/>
      <c r="L364" s="91"/>
      <c r="M364" s="91"/>
      <c r="N364" s="91"/>
      <c r="O364" s="91"/>
      <c r="P364" s="91"/>
      <c r="Q364" s="91"/>
      <c r="R364" s="91"/>
      <c r="S364" s="91"/>
      <c r="T364" s="91"/>
      <c r="U364" s="91"/>
      <c r="V364" s="91"/>
      <c r="W364" s="91"/>
      <c r="X364" s="91"/>
      <c r="AK364" s="91"/>
      <c r="AL364" s="91"/>
      <c r="AM364" s="91"/>
      <c r="AN364" s="91"/>
      <c r="AO364" s="91"/>
      <c r="BE364" s="92"/>
      <c r="BF364" s="92"/>
      <c r="BG364" s="92"/>
      <c r="BH364" s="92"/>
      <c r="BI364" s="92"/>
      <c r="BJ364" s="92"/>
      <c r="CE364" s="94"/>
      <c r="CU364" s="439"/>
      <c r="CY364" s="87"/>
    </row>
    <row r="365" spans="1:103" s="88" customFormat="1" ht="18.95" customHeight="1" x14ac:dyDescent="0.25">
      <c r="A365" s="91"/>
      <c r="B365" s="91"/>
      <c r="D365" s="91"/>
      <c r="E365" s="91"/>
      <c r="F365" s="91"/>
      <c r="G365" s="91"/>
      <c r="I365" s="91"/>
      <c r="K365" s="91"/>
      <c r="L365" s="91"/>
      <c r="M365" s="91"/>
      <c r="N365" s="91"/>
      <c r="O365" s="91"/>
      <c r="P365" s="91"/>
      <c r="Q365" s="91"/>
      <c r="R365" s="91"/>
      <c r="S365" s="91"/>
      <c r="T365" s="91"/>
      <c r="U365" s="91"/>
      <c r="V365" s="91"/>
      <c r="W365" s="91"/>
      <c r="X365" s="91"/>
      <c r="AK365" s="91"/>
      <c r="AL365" s="91"/>
      <c r="AM365" s="91"/>
      <c r="AN365" s="91"/>
      <c r="AO365" s="91"/>
      <c r="BE365" s="92"/>
      <c r="BF365" s="92"/>
      <c r="BG365" s="92"/>
      <c r="BH365" s="92"/>
      <c r="BI365" s="92"/>
      <c r="BJ365" s="92"/>
      <c r="CU365" s="439"/>
      <c r="CY365" s="87"/>
    </row>
    <row r="366" spans="1:103" s="88" customFormat="1" ht="18.95" customHeight="1" x14ac:dyDescent="0.25">
      <c r="A366" s="91"/>
      <c r="B366" s="91"/>
      <c r="D366" s="91"/>
      <c r="E366" s="91"/>
      <c r="F366" s="91"/>
      <c r="G366" s="91"/>
      <c r="I366" s="91"/>
      <c r="K366" s="91"/>
      <c r="L366" s="91"/>
      <c r="M366" s="91"/>
      <c r="N366" s="91"/>
      <c r="O366" s="91"/>
      <c r="P366" s="91"/>
      <c r="Q366" s="91"/>
      <c r="R366" s="91"/>
      <c r="S366" s="91"/>
      <c r="T366" s="91"/>
      <c r="U366" s="91"/>
      <c r="V366" s="91"/>
      <c r="W366" s="91"/>
      <c r="X366" s="91"/>
      <c r="AK366" s="91"/>
      <c r="AL366" s="91"/>
      <c r="AM366" s="91"/>
      <c r="AN366" s="91"/>
      <c r="AO366" s="91"/>
      <c r="BE366" s="92"/>
      <c r="BF366" s="92"/>
      <c r="BG366" s="92"/>
      <c r="BH366" s="92"/>
      <c r="BI366" s="92"/>
      <c r="BJ366" s="92"/>
      <c r="CU366" s="439"/>
      <c r="CY366" s="87"/>
    </row>
    <row r="367" spans="1:103" s="88" customFormat="1" ht="18.95" customHeight="1" x14ac:dyDescent="0.25">
      <c r="A367" s="91"/>
      <c r="B367" s="91"/>
      <c r="D367" s="91"/>
      <c r="E367" s="91"/>
      <c r="F367" s="91"/>
      <c r="G367" s="91"/>
      <c r="I367" s="91"/>
      <c r="K367" s="91"/>
      <c r="L367" s="91"/>
      <c r="M367" s="91"/>
      <c r="N367" s="91"/>
      <c r="O367" s="91"/>
      <c r="P367" s="91"/>
      <c r="Q367" s="91"/>
      <c r="R367" s="91"/>
      <c r="S367" s="91"/>
      <c r="T367" s="91"/>
      <c r="U367" s="91"/>
      <c r="V367" s="91"/>
      <c r="W367" s="91"/>
      <c r="X367" s="91"/>
      <c r="AK367" s="91"/>
      <c r="AL367" s="91"/>
      <c r="AM367" s="91"/>
      <c r="AN367" s="91"/>
      <c r="AO367" s="93"/>
      <c r="BE367" s="92"/>
      <c r="BF367" s="92"/>
      <c r="BG367" s="92"/>
      <c r="BH367" s="92"/>
      <c r="BI367" s="92"/>
      <c r="BJ367" s="92"/>
      <c r="CU367" s="439"/>
      <c r="CY367" s="87"/>
    </row>
    <row r="368" spans="1:103" s="88" customFormat="1" ht="18.95" customHeight="1" x14ac:dyDescent="0.25">
      <c r="A368" s="91"/>
      <c r="B368" s="91"/>
      <c r="D368" s="91"/>
      <c r="E368" s="91"/>
      <c r="F368" s="91"/>
      <c r="G368" s="91"/>
      <c r="I368" s="91"/>
      <c r="K368" s="91"/>
      <c r="L368" s="91"/>
      <c r="M368" s="91"/>
      <c r="N368" s="91"/>
      <c r="O368" s="91"/>
      <c r="P368" s="91"/>
      <c r="Q368" s="91"/>
      <c r="R368" s="91"/>
      <c r="S368" s="91"/>
      <c r="T368" s="91"/>
      <c r="U368" s="91"/>
      <c r="V368" s="91"/>
      <c r="W368" s="91"/>
      <c r="X368" s="91"/>
      <c r="AK368" s="91"/>
      <c r="AL368" s="91"/>
      <c r="AM368" s="91"/>
      <c r="AN368" s="91"/>
      <c r="AO368" s="91"/>
      <c r="BE368" s="92"/>
      <c r="BF368" s="92"/>
      <c r="BG368" s="92"/>
      <c r="BH368" s="92"/>
      <c r="BI368" s="92"/>
      <c r="BJ368" s="92"/>
      <c r="CU368" s="439"/>
      <c r="CY368" s="87"/>
    </row>
    <row r="369" spans="1:103" s="88" customFormat="1" ht="18.95" customHeight="1" x14ac:dyDescent="0.25">
      <c r="A369" s="91"/>
      <c r="B369" s="91"/>
      <c r="D369" s="91"/>
      <c r="E369" s="91"/>
      <c r="F369" s="91"/>
      <c r="G369" s="91"/>
      <c r="I369" s="91"/>
      <c r="K369" s="91"/>
      <c r="L369" s="91"/>
      <c r="M369" s="91"/>
      <c r="N369" s="91"/>
      <c r="O369" s="91"/>
      <c r="P369" s="91"/>
      <c r="Q369" s="91"/>
      <c r="R369" s="91"/>
      <c r="S369" s="91"/>
      <c r="T369" s="91"/>
      <c r="U369" s="91"/>
      <c r="V369" s="91"/>
      <c r="W369" s="91"/>
      <c r="X369" s="91"/>
      <c r="AK369" s="91"/>
      <c r="AL369" s="91"/>
      <c r="AM369" s="91"/>
      <c r="AN369" s="91"/>
      <c r="AO369" s="91"/>
      <c r="BF369" s="92"/>
      <c r="BG369" s="92"/>
      <c r="BH369" s="92"/>
      <c r="BI369" s="92"/>
      <c r="BJ369" s="92"/>
      <c r="CU369" s="439"/>
      <c r="CY369" s="87"/>
    </row>
    <row r="370" spans="1:103" s="88" customFormat="1" ht="18.95" customHeight="1" x14ac:dyDescent="0.25">
      <c r="A370" s="91"/>
      <c r="B370" s="91"/>
      <c r="D370" s="91"/>
      <c r="E370" s="91"/>
      <c r="F370" s="91"/>
      <c r="G370" s="91"/>
      <c r="I370" s="91"/>
      <c r="K370" s="91"/>
      <c r="L370" s="91"/>
      <c r="M370" s="91"/>
      <c r="N370" s="91"/>
      <c r="O370" s="91"/>
      <c r="P370" s="91"/>
      <c r="Q370" s="91"/>
      <c r="R370" s="91"/>
      <c r="S370" s="91"/>
      <c r="T370" s="91"/>
      <c r="U370" s="91"/>
      <c r="V370" s="91"/>
      <c r="W370" s="91"/>
      <c r="X370" s="91"/>
      <c r="AK370" s="91"/>
      <c r="AL370" s="91"/>
      <c r="AM370" s="91"/>
      <c r="AN370" s="91"/>
      <c r="AO370" s="91"/>
      <c r="BF370" s="92"/>
      <c r="BG370" s="92"/>
      <c r="BH370" s="92"/>
      <c r="BI370" s="92"/>
      <c r="BJ370" s="92"/>
      <c r="CU370" s="439"/>
      <c r="CY370" s="87"/>
    </row>
    <row r="371" spans="1:103" s="88" customFormat="1" ht="18.95" customHeight="1" x14ac:dyDescent="0.25">
      <c r="A371" s="91"/>
      <c r="B371" s="91"/>
      <c r="D371" s="91"/>
      <c r="E371" s="91"/>
      <c r="F371" s="91"/>
      <c r="G371" s="91"/>
      <c r="I371" s="91"/>
      <c r="K371" s="91"/>
      <c r="L371" s="91"/>
      <c r="M371" s="91"/>
      <c r="N371" s="91"/>
      <c r="O371" s="91"/>
      <c r="P371" s="91"/>
      <c r="Q371" s="91"/>
      <c r="R371" s="91"/>
      <c r="S371" s="91"/>
      <c r="T371" s="91"/>
      <c r="U371" s="91"/>
      <c r="V371" s="91"/>
      <c r="W371" s="91"/>
      <c r="X371" s="91"/>
      <c r="AK371" s="91"/>
      <c r="AL371" s="91"/>
      <c r="AM371" s="91"/>
      <c r="AN371" s="91"/>
      <c r="AO371" s="91"/>
      <c r="BG371" s="92"/>
      <c r="CU371" s="439"/>
      <c r="CY371" s="87"/>
    </row>
    <row r="372" spans="1:103" s="88" customFormat="1" ht="18.95" customHeight="1" x14ac:dyDescent="0.25">
      <c r="A372" s="91"/>
      <c r="B372" s="91"/>
      <c r="D372" s="91"/>
      <c r="E372" s="91"/>
      <c r="F372" s="91"/>
      <c r="G372" s="91"/>
      <c r="I372" s="91"/>
      <c r="K372" s="91"/>
      <c r="L372" s="91"/>
      <c r="M372" s="91"/>
      <c r="N372" s="91"/>
      <c r="O372" s="91"/>
      <c r="P372" s="91"/>
      <c r="Q372" s="91"/>
      <c r="R372" s="91"/>
      <c r="S372" s="91"/>
      <c r="T372" s="91"/>
      <c r="U372" s="91"/>
      <c r="V372" s="91"/>
      <c r="W372" s="91"/>
      <c r="X372" s="91"/>
      <c r="AK372" s="91"/>
      <c r="AL372" s="91"/>
      <c r="AM372" s="91"/>
      <c r="AN372" s="91"/>
      <c r="AO372" s="91"/>
      <c r="BG372" s="92"/>
      <c r="CU372" s="439"/>
      <c r="CY372" s="87"/>
    </row>
    <row r="373" spans="1:103" s="88" customFormat="1" ht="18.95" customHeight="1" x14ac:dyDescent="0.25">
      <c r="A373" s="91"/>
      <c r="B373" s="91"/>
      <c r="D373" s="91"/>
      <c r="E373" s="91"/>
      <c r="F373" s="91"/>
      <c r="G373" s="91"/>
      <c r="I373" s="91"/>
      <c r="K373" s="91"/>
      <c r="L373" s="91"/>
      <c r="M373" s="91"/>
      <c r="N373" s="91"/>
      <c r="O373" s="91"/>
      <c r="P373" s="91"/>
      <c r="Q373" s="91"/>
      <c r="R373" s="91"/>
      <c r="S373" s="91"/>
      <c r="T373" s="91"/>
      <c r="U373" s="91"/>
      <c r="V373" s="91"/>
      <c r="W373" s="91"/>
      <c r="X373" s="91"/>
      <c r="AK373" s="91"/>
      <c r="AL373" s="91"/>
      <c r="AM373" s="91"/>
      <c r="AN373" s="91"/>
      <c r="AO373" s="91"/>
      <c r="BG373" s="92"/>
      <c r="CU373" s="439"/>
      <c r="CY373" s="87"/>
    </row>
    <row r="374" spans="1:103" s="88" customFormat="1" ht="18.95" customHeight="1" x14ac:dyDescent="0.25">
      <c r="A374" s="91"/>
      <c r="B374" s="91"/>
      <c r="C374" s="91"/>
      <c r="D374" s="91"/>
      <c r="E374" s="91"/>
      <c r="F374" s="91"/>
      <c r="G374" s="91"/>
      <c r="I374" s="91"/>
      <c r="K374" s="91"/>
      <c r="L374" s="91"/>
      <c r="M374" s="91"/>
      <c r="N374" s="91"/>
      <c r="O374" s="91"/>
      <c r="P374" s="91"/>
      <c r="Q374" s="91"/>
      <c r="R374" s="91"/>
      <c r="S374" s="91"/>
      <c r="T374" s="91"/>
      <c r="U374" s="91"/>
      <c r="V374" s="91"/>
      <c r="W374" s="91"/>
      <c r="X374" s="91"/>
      <c r="AK374" s="91"/>
      <c r="AL374" s="91"/>
      <c r="AM374" s="91"/>
      <c r="AN374" s="91"/>
      <c r="AO374" s="91"/>
      <c r="BG374" s="92"/>
      <c r="CU374" s="439"/>
      <c r="CY374" s="87"/>
    </row>
    <row r="375" spans="1:103" s="88" customFormat="1" ht="18.95" customHeight="1" x14ac:dyDescent="0.25">
      <c r="A375" s="91"/>
      <c r="B375" s="91"/>
      <c r="C375" s="91"/>
      <c r="D375" s="91"/>
      <c r="E375" s="91"/>
      <c r="F375" s="91"/>
      <c r="G375" s="91"/>
      <c r="I375" s="91"/>
      <c r="K375" s="91"/>
      <c r="L375" s="91"/>
      <c r="M375" s="91"/>
      <c r="N375" s="91"/>
      <c r="O375" s="91"/>
      <c r="P375" s="91"/>
      <c r="Q375" s="91"/>
      <c r="R375" s="91"/>
      <c r="S375" s="91"/>
      <c r="T375" s="91"/>
      <c r="U375" s="91"/>
      <c r="V375" s="91"/>
      <c r="W375" s="91"/>
      <c r="X375" s="91"/>
      <c r="AK375" s="91"/>
      <c r="AL375" s="91"/>
      <c r="AM375" s="91"/>
      <c r="AN375" s="91"/>
      <c r="AO375" s="91"/>
      <c r="BG375" s="92"/>
      <c r="CU375" s="439"/>
      <c r="CY375" s="87"/>
    </row>
    <row r="376" spans="1:103" s="88" customFormat="1" ht="18.95" customHeight="1" x14ac:dyDescent="0.25">
      <c r="A376" s="91"/>
      <c r="B376" s="91"/>
      <c r="C376" s="91"/>
      <c r="D376" s="91"/>
      <c r="E376" s="91"/>
      <c r="F376" s="91"/>
      <c r="G376" s="91"/>
      <c r="I376" s="91"/>
      <c r="K376" s="91"/>
      <c r="L376" s="91"/>
      <c r="M376" s="91"/>
      <c r="N376" s="91"/>
      <c r="O376" s="91"/>
      <c r="P376" s="91"/>
      <c r="Q376" s="91"/>
      <c r="R376" s="91"/>
      <c r="S376" s="91"/>
      <c r="T376" s="91"/>
      <c r="U376" s="91"/>
      <c r="V376" s="91"/>
      <c r="W376" s="91"/>
      <c r="X376" s="91"/>
      <c r="AK376" s="91"/>
      <c r="AL376" s="91"/>
      <c r="AM376" s="91"/>
      <c r="AN376" s="91"/>
      <c r="AO376" s="91"/>
      <c r="BG376" s="92"/>
      <c r="CU376" s="439"/>
      <c r="CY376" s="87"/>
    </row>
    <row r="377" spans="1:103" s="88" customFormat="1" ht="18.95" customHeight="1" x14ac:dyDescent="0.25">
      <c r="A377" s="91"/>
      <c r="B377" s="91"/>
      <c r="C377" s="91"/>
      <c r="D377" s="91"/>
      <c r="E377" s="91"/>
      <c r="F377" s="91"/>
      <c r="G377" s="91"/>
      <c r="I377" s="91"/>
      <c r="K377" s="91"/>
      <c r="L377" s="91"/>
      <c r="M377" s="91"/>
      <c r="N377" s="91"/>
      <c r="O377" s="91"/>
      <c r="P377" s="91"/>
      <c r="Q377" s="91"/>
      <c r="R377" s="91"/>
      <c r="S377" s="91"/>
      <c r="T377" s="91"/>
      <c r="U377" s="91"/>
      <c r="V377" s="91"/>
      <c r="W377" s="91"/>
      <c r="X377" s="91"/>
      <c r="AK377" s="91"/>
      <c r="AL377" s="91"/>
      <c r="AM377" s="91"/>
      <c r="AN377" s="91"/>
      <c r="AO377" s="91"/>
      <c r="BG377" s="92"/>
      <c r="CU377" s="439"/>
      <c r="CY377" s="87"/>
    </row>
    <row r="378" spans="1:103" s="88" customFormat="1" ht="18.95" customHeight="1" x14ac:dyDescent="0.25">
      <c r="A378" s="91"/>
      <c r="B378" s="91"/>
      <c r="C378" s="91"/>
      <c r="D378" s="91"/>
      <c r="E378" s="91"/>
      <c r="F378" s="91"/>
      <c r="G378" s="91"/>
      <c r="I378" s="91"/>
      <c r="K378" s="91"/>
      <c r="L378" s="91"/>
      <c r="M378" s="91"/>
      <c r="N378" s="91"/>
      <c r="O378" s="91"/>
      <c r="P378" s="91"/>
      <c r="Q378" s="91"/>
      <c r="R378" s="91"/>
      <c r="S378" s="91"/>
      <c r="T378" s="91"/>
      <c r="U378" s="91"/>
      <c r="V378" s="91"/>
      <c r="W378" s="91"/>
      <c r="X378" s="91"/>
      <c r="AK378" s="91"/>
      <c r="AL378" s="91"/>
      <c r="AM378" s="91"/>
      <c r="AN378" s="91"/>
      <c r="AO378" s="91"/>
      <c r="BG378" s="92"/>
      <c r="CU378" s="439"/>
      <c r="CY378" s="87"/>
    </row>
    <row r="379" spans="1:103" s="88" customFormat="1" ht="18.95" customHeight="1" x14ac:dyDescent="0.25">
      <c r="A379" s="91"/>
      <c r="B379" s="91"/>
      <c r="C379" s="91"/>
      <c r="D379" s="91"/>
      <c r="E379" s="91"/>
      <c r="F379" s="91"/>
      <c r="G379" s="91"/>
      <c r="I379" s="91"/>
      <c r="K379" s="91"/>
      <c r="L379" s="91"/>
      <c r="M379" s="91"/>
      <c r="N379" s="91"/>
      <c r="O379" s="91"/>
      <c r="P379" s="91"/>
      <c r="Q379" s="91"/>
      <c r="R379" s="91"/>
      <c r="S379" s="91"/>
      <c r="T379" s="91"/>
      <c r="U379" s="91"/>
      <c r="V379" s="91"/>
      <c r="W379" s="91"/>
      <c r="X379" s="91"/>
      <c r="AK379" s="91"/>
      <c r="AL379" s="91"/>
      <c r="AM379" s="91"/>
      <c r="AN379" s="91"/>
      <c r="AO379" s="91"/>
      <c r="CU379" s="439"/>
      <c r="CY379" s="87"/>
    </row>
    <row r="380" spans="1:103" s="88" customFormat="1" ht="18.95" customHeight="1" x14ac:dyDescent="0.25">
      <c r="A380" s="91"/>
      <c r="B380" s="91"/>
      <c r="C380" s="91"/>
      <c r="D380" s="91"/>
      <c r="E380" s="91"/>
      <c r="F380" s="91"/>
      <c r="G380" s="91"/>
      <c r="I380" s="91"/>
      <c r="K380" s="91"/>
      <c r="L380" s="91"/>
      <c r="M380" s="91"/>
      <c r="N380" s="91"/>
      <c r="O380" s="91"/>
      <c r="P380" s="91"/>
      <c r="Q380" s="91"/>
      <c r="R380" s="91"/>
      <c r="S380" s="91"/>
      <c r="T380" s="91"/>
      <c r="U380" s="91"/>
      <c r="V380" s="91"/>
      <c r="W380" s="91"/>
      <c r="X380" s="91"/>
      <c r="AK380" s="91"/>
      <c r="AL380" s="91"/>
      <c r="AM380" s="91"/>
      <c r="AN380" s="91"/>
      <c r="AO380" s="91"/>
      <c r="CU380" s="439"/>
      <c r="CY380" s="87"/>
    </row>
    <row r="381" spans="1:103" s="88" customFormat="1" ht="18.95" customHeight="1" x14ac:dyDescent="0.25">
      <c r="A381" s="91"/>
      <c r="B381" s="91"/>
      <c r="C381" s="91"/>
      <c r="D381" s="91"/>
      <c r="E381" s="91"/>
      <c r="F381" s="91"/>
      <c r="G381" s="91"/>
      <c r="I381" s="91"/>
      <c r="K381" s="91"/>
      <c r="L381" s="91"/>
      <c r="M381" s="91"/>
      <c r="N381" s="91"/>
      <c r="O381" s="91"/>
      <c r="P381" s="91"/>
      <c r="Q381" s="91"/>
      <c r="R381" s="91"/>
      <c r="S381" s="91"/>
      <c r="T381" s="91"/>
      <c r="U381" s="91"/>
      <c r="V381" s="91"/>
      <c r="W381" s="91"/>
      <c r="X381" s="91"/>
      <c r="AK381" s="91"/>
      <c r="AL381" s="91"/>
      <c r="AM381" s="91"/>
      <c r="AN381" s="91"/>
      <c r="AO381" s="91"/>
      <c r="CU381" s="439"/>
      <c r="CY381" s="87"/>
    </row>
    <row r="382" spans="1:103" s="88" customFormat="1" ht="18.95" customHeight="1" x14ac:dyDescent="0.25">
      <c r="A382" s="91"/>
      <c r="B382" s="91"/>
      <c r="C382" s="91"/>
      <c r="D382" s="91"/>
      <c r="E382" s="91"/>
      <c r="F382" s="91"/>
      <c r="G382" s="91"/>
      <c r="I382" s="91"/>
      <c r="K382" s="91"/>
      <c r="L382" s="91"/>
      <c r="M382" s="91"/>
      <c r="N382" s="91"/>
      <c r="O382" s="91"/>
      <c r="P382" s="91"/>
      <c r="Q382" s="91"/>
      <c r="R382" s="91"/>
      <c r="S382" s="91"/>
      <c r="T382" s="91"/>
      <c r="U382" s="91"/>
      <c r="V382" s="91"/>
      <c r="W382" s="91"/>
      <c r="X382" s="91"/>
      <c r="AK382" s="91"/>
      <c r="AL382" s="91"/>
      <c r="AM382" s="91"/>
      <c r="AN382" s="91"/>
      <c r="AO382" s="91"/>
      <c r="CU382" s="439"/>
      <c r="CY382" s="87"/>
    </row>
    <row r="383" spans="1:103" s="88" customFormat="1" ht="18.95" customHeight="1" x14ac:dyDescent="0.25">
      <c r="A383" s="91"/>
      <c r="B383" s="91"/>
      <c r="C383" s="91"/>
      <c r="D383" s="91"/>
      <c r="E383" s="91"/>
      <c r="F383" s="91"/>
      <c r="G383" s="91"/>
      <c r="I383" s="91"/>
      <c r="K383" s="91"/>
      <c r="L383" s="91"/>
      <c r="M383" s="91"/>
      <c r="N383" s="91"/>
      <c r="O383" s="91"/>
      <c r="P383" s="91"/>
      <c r="Q383" s="91"/>
      <c r="R383" s="91"/>
      <c r="S383" s="91"/>
      <c r="T383" s="91"/>
      <c r="U383" s="91"/>
      <c r="V383" s="91"/>
      <c r="W383" s="91"/>
      <c r="X383" s="91"/>
      <c r="AK383" s="91"/>
      <c r="AL383" s="91"/>
      <c r="AM383" s="91"/>
      <c r="AN383" s="91"/>
      <c r="AO383" s="91"/>
      <c r="CU383" s="439"/>
      <c r="CY383" s="87"/>
    </row>
    <row r="384" spans="1:103" s="88" customFormat="1" ht="18.95" customHeight="1" x14ac:dyDescent="0.25">
      <c r="A384" s="91"/>
      <c r="B384" s="91"/>
      <c r="C384" s="91"/>
      <c r="D384" s="91"/>
      <c r="E384" s="91"/>
      <c r="F384" s="91"/>
      <c r="G384" s="91"/>
      <c r="I384" s="91"/>
      <c r="K384" s="91"/>
      <c r="L384" s="91"/>
      <c r="M384" s="91"/>
      <c r="N384" s="91"/>
      <c r="O384" s="91"/>
      <c r="P384" s="91"/>
      <c r="Q384" s="91"/>
      <c r="R384" s="91"/>
      <c r="S384" s="91"/>
      <c r="T384" s="91"/>
      <c r="U384" s="91"/>
      <c r="V384" s="91"/>
      <c r="W384" s="91"/>
      <c r="X384" s="91"/>
      <c r="AK384" s="91"/>
      <c r="AL384" s="91"/>
      <c r="AM384" s="91"/>
      <c r="AN384" s="91"/>
      <c r="AO384" s="91"/>
      <c r="CU384" s="439"/>
      <c r="CY384" s="87"/>
    </row>
    <row r="385" spans="1:103" s="88" customFormat="1" ht="18.95" customHeight="1" x14ac:dyDescent="0.25">
      <c r="A385" s="91"/>
      <c r="B385" s="91"/>
      <c r="C385" s="91"/>
      <c r="D385" s="91"/>
      <c r="E385" s="91"/>
      <c r="F385" s="91"/>
      <c r="G385" s="91"/>
      <c r="I385" s="91"/>
      <c r="K385" s="91"/>
      <c r="L385" s="91"/>
      <c r="M385" s="91"/>
      <c r="N385" s="91"/>
      <c r="O385" s="91"/>
      <c r="P385" s="91"/>
      <c r="Q385" s="91"/>
      <c r="R385" s="91"/>
      <c r="S385" s="91"/>
      <c r="T385" s="91"/>
      <c r="U385" s="91"/>
      <c r="V385" s="91"/>
      <c r="W385" s="91"/>
      <c r="X385" s="91"/>
      <c r="AK385" s="91"/>
      <c r="AL385" s="91"/>
      <c r="AM385" s="91"/>
      <c r="AN385" s="91"/>
      <c r="AO385" s="91"/>
      <c r="CU385" s="439"/>
      <c r="CY385" s="87"/>
    </row>
    <row r="386" spans="1:103" s="88" customFormat="1" ht="18.95" customHeight="1" x14ac:dyDescent="0.25">
      <c r="A386" s="91"/>
      <c r="B386" s="91"/>
      <c r="C386" s="91"/>
      <c r="D386" s="91"/>
      <c r="E386" s="91"/>
      <c r="F386" s="91"/>
      <c r="G386" s="91"/>
      <c r="I386" s="91"/>
      <c r="K386" s="91"/>
      <c r="L386" s="91"/>
      <c r="M386" s="91"/>
      <c r="N386" s="91"/>
      <c r="O386" s="91"/>
      <c r="P386" s="91"/>
      <c r="Q386" s="91"/>
      <c r="R386" s="91"/>
      <c r="S386" s="91"/>
      <c r="T386" s="91"/>
      <c r="U386" s="91"/>
      <c r="V386" s="91"/>
      <c r="W386" s="91"/>
      <c r="X386" s="91"/>
      <c r="AK386" s="91"/>
      <c r="AL386" s="91"/>
      <c r="AM386" s="91"/>
      <c r="AN386" s="91"/>
      <c r="AO386" s="91"/>
      <c r="CU386" s="439"/>
      <c r="CY386" s="87"/>
    </row>
    <row r="387" spans="1:103" s="88" customFormat="1" ht="18.95" customHeight="1" x14ac:dyDescent="0.25">
      <c r="A387" s="91"/>
      <c r="B387" s="91"/>
      <c r="C387" s="91"/>
      <c r="D387" s="91"/>
      <c r="E387" s="91"/>
      <c r="F387" s="91"/>
      <c r="G387" s="91"/>
      <c r="I387" s="91"/>
      <c r="K387" s="91"/>
      <c r="L387" s="91"/>
      <c r="M387" s="91"/>
      <c r="N387" s="91"/>
      <c r="O387" s="91"/>
      <c r="P387" s="91"/>
      <c r="Q387" s="91"/>
      <c r="R387" s="91"/>
      <c r="S387" s="91"/>
      <c r="T387" s="91"/>
      <c r="U387" s="91"/>
      <c r="V387" s="91"/>
      <c r="W387" s="91"/>
      <c r="X387" s="91"/>
      <c r="AK387" s="91"/>
      <c r="AL387" s="91"/>
      <c r="AM387" s="91"/>
      <c r="AN387" s="91"/>
      <c r="AO387" s="91"/>
      <c r="CU387" s="439"/>
      <c r="CY387" s="87"/>
    </row>
    <row r="388" spans="1:103" s="88" customFormat="1" x14ac:dyDescent="0.25">
      <c r="A388" s="91"/>
      <c r="B388" s="91"/>
      <c r="C388" s="91"/>
      <c r="D388" s="91"/>
      <c r="E388" s="91"/>
      <c r="F388" s="91"/>
      <c r="G388" s="91"/>
      <c r="I388" s="91"/>
      <c r="K388" s="91"/>
      <c r="L388" s="91"/>
      <c r="M388" s="91"/>
      <c r="N388" s="91"/>
      <c r="O388" s="91"/>
      <c r="P388" s="91"/>
      <c r="Q388" s="91"/>
      <c r="R388" s="91"/>
      <c r="S388" s="91"/>
      <c r="T388" s="91"/>
      <c r="U388" s="91"/>
      <c r="V388" s="91"/>
      <c r="W388" s="91"/>
      <c r="X388" s="91"/>
      <c r="AK388" s="91"/>
      <c r="AL388" s="91"/>
      <c r="AM388" s="91"/>
      <c r="AN388" s="91"/>
      <c r="AO388" s="91"/>
      <c r="CU388" s="439"/>
      <c r="CY388" s="87"/>
    </row>
    <row r="389" spans="1:103" s="88" customFormat="1" x14ac:dyDescent="0.25">
      <c r="A389" s="91"/>
      <c r="B389" s="91"/>
      <c r="C389" s="91"/>
      <c r="D389" s="91"/>
      <c r="E389" s="91"/>
      <c r="F389" s="91"/>
      <c r="G389" s="91"/>
      <c r="I389" s="91"/>
      <c r="K389" s="91"/>
      <c r="L389" s="91"/>
      <c r="M389" s="91"/>
      <c r="N389" s="91"/>
      <c r="O389" s="91"/>
      <c r="P389" s="91"/>
      <c r="Q389" s="91"/>
      <c r="R389" s="91"/>
      <c r="S389" s="91"/>
      <c r="T389" s="91"/>
      <c r="U389" s="91"/>
      <c r="V389" s="91"/>
      <c r="W389" s="91"/>
      <c r="X389" s="91"/>
      <c r="AK389" s="91"/>
      <c r="AL389" s="91"/>
      <c r="AM389" s="91"/>
      <c r="AN389" s="91"/>
      <c r="AO389" s="91"/>
      <c r="CU389" s="439"/>
      <c r="CY389" s="87"/>
    </row>
    <row r="390" spans="1:103" s="88" customFormat="1" x14ac:dyDescent="0.25">
      <c r="A390" s="91"/>
      <c r="B390" s="91"/>
      <c r="C390" s="91"/>
      <c r="D390" s="91"/>
      <c r="E390" s="91"/>
      <c r="F390" s="91"/>
      <c r="G390" s="91"/>
      <c r="I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AK390" s="91"/>
      <c r="AL390" s="91"/>
      <c r="AM390" s="91"/>
      <c r="AN390" s="91"/>
      <c r="AO390" s="91"/>
      <c r="CU390" s="439"/>
      <c r="CY390" s="87"/>
    </row>
    <row r="391" spans="1:103" s="88" customFormat="1" x14ac:dyDescent="0.25">
      <c r="A391" s="91"/>
      <c r="B391" s="91"/>
      <c r="C391" s="91"/>
      <c r="D391" s="91"/>
      <c r="E391" s="91"/>
      <c r="F391" s="91"/>
      <c r="G391" s="91"/>
      <c r="I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AK391" s="91"/>
      <c r="AL391" s="91"/>
      <c r="AM391" s="91"/>
      <c r="AN391" s="91"/>
      <c r="AO391" s="91"/>
      <c r="CU391" s="439"/>
      <c r="CY391" s="87"/>
    </row>
    <row r="392" spans="1:103" s="88" customFormat="1" x14ac:dyDescent="0.25">
      <c r="A392" s="91"/>
      <c r="B392" s="91"/>
      <c r="C392" s="91"/>
      <c r="D392" s="91"/>
      <c r="E392" s="91"/>
      <c r="F392" s="91"/>
      <c r="G392" s="91"/>
      <c r="I392" s="91"/>
      <c r="K392" s="91"/>
      <c r="L392" s="91"/>
      <c r="M392" s="91"/>
      <c r="N392" s="91"/>
      <c r="O392" s="91"/>
      <c r="P392" s="91"/>
      <c r="Q392" s="91"/>
      <c r="R392" s="91"/>
      <c r="S392" s="91"/>
      <c r="T392" s="91"/>
      <c r="U392" s="91"/>
      <c r="V392" s="91"/>
      <c r="W392" s="91"/>
      <c r="X392" s="91"/>
      <c r="AK392" s="91"/>
      <c r="AL392" s="91"/>
      <c r="AM392" s="91"/>
      <c r="AN392" s="91"/>
      <c r="AO392" s="91"/>
      <c r="CU392" s="439"/>
      <c r="CY392" s="87"/>
    </row>
    <row r="393" spans="1:103" s="88" customFormat="1" x14ac:dyDescent="0.25">
      <c r="A393" s="91"/>
      <c r="B393" s="91"/>
      <c r="C393" s="91"/>
      <c r="D393" s="91"/>
      <c r="E393" s="91"/>
      <c r="F393" s="91"/>
      <c r="G393" s="91"/>
      <c r="I393" s="91"/>
      <c r="K393" s="91"/>
      <c r="L393" s="91"/>
      <c r="M393" s="91"/>
      <c r="N393" s="91"/>
      <c r="O393" s="91"/>
      <c r="P393" s="91"/>
      <c r="Q393" s="91"/>
      <c r="R393" s="91"/>
      <c r="S393" s="91"/>
      <c r="T393" s="91"/>
      <c r="U393" s="91"/>
      <c r="V393" s="91"/>
      <c r="W393" s="91"/>
      <c r="X393" s="91"/>
      <c r="AK393" s="91"/>
      <c r="AL393" s="91"/>
      <c r="AM393" s="91"/>
      <c r="AN393" s="91"/>
      <c r="AO393" s="91"/>
      <c r="CU393" s="439"/>
      <c r="CY393" s="87"/>
    </row>
    <row r="394" spans="1:103" s="88" customFormat="1" x14ac:dyDescent="0.25">
      <c r="A394" s="91"/>
      <c r="B394" s="91"/>
      <c r="C394" s="91"/>
      <c r="D394" s="91"/>
      <c r="E394" s="91"/>
      <c r="F394" s="91"/>
      <c r="G394" s="91"/>
      <c r="I394" s="91"/>
      <c r="K394" s="91"/>
      <c r="L394" s="91"/>
      <c r="M394" s="91"/>
      <c r="N394" s="91"/>
      <c r="O394" s="91"/>
      <c r="P394" s="91"/>
      <c r="Q394" s="91"/>
      <c r="R394" s="91"/>
      <c r="S394" s="91"/>
      <c r="T394" s="91"/>
      <c r="U394" s="91"/>
      <c r="V394" s="91"/>
      <c r="W394" s="91"/>
      <c r="X394" s="91"/>
      <c r="AK394" s="91"/>
      <c r="AL394" s="91"/>
      <c r="AM394" s="91"/>
      <c r="AN394" s="91"/>
      <c r="AO394" s="91"/>
      <c r="CU394" s="439"/>
      <c r="CY394" s="87"/>
    </row>
    <row r="395" spans="1:103" s="88" customFormat="1" x14ac:dyDescent="0.25">
      <c r="A395" s="91"/>
      <c r="B395" s="91"/>
      <c r="C395" s="91"/>
      <c r="D395" s="91"/>
      <c r="E395" s="91"/>
      <c r="F395" s="91"/>
      <c r="G395" s="91"/>
      <c r="I395" s="91"/>
      <c r="K395" s="91"/>
      <c r="L395" s="91"/>
      <c r="M395" s="91"/>
      <c r="N395" s="91"/>
      <c r="O395" s="91"/>
      <c r="P395" s="91"/>
      <c r="Q395" s="91"/>
      <c r="R395" s="91"/>
      <c r="S395" s="91"/>
      <c r="T395" s="91"/>
      <c r="U395" s="91"/>
      <c r="V395" s="91"/>
      <c r="W395" s="91"/>
      <c r="X395" s="91"/>
      <c r="AK395" s="91"/>
      <c r="AL395" s="91"/>
      <c r="AM395" s="91"/>
      <c r="AN395" s="91"/>
      <c r="AO395" s="91"/>
      <c r="CU395" s="439"/>
      <c r="CY395" s="87"/>
    </row>
    <row r="396" spans="1:103" s="88" customFormat="1" x14ac:dyDescent="0.25">
      <c r="A396" s="91"/>
      <c r="B396" s="91"/>
      <c r="C396" s="91"/>
      <c r="D396" s="91"/>
      <c r="E396" s="91"/>
      <c r="F396" s="91"/>
      <c r="G396" s="91"/>
      <c r="I396" s="91"/>
      <c r="K396" s="91"/>
      <c r="L396" s="91"/>
      <c r="M396" s="91"/>
      <c r="N396" s="91"/>
      <c r="O396" s="91"/>
      <c r="P396" s="91"/>
      <c r="Q396" s="91"/>
      <c r="R396" s="91"/>
      <c r="S396" s="91"/>
      <c r="T396" s="91"/>
      <c r="U396" s="91"/>
      <c r="V396" s="91"/>
      <c r="W396" s="91"/>
      <c r="X396" s="91"/>
      <c r="AK396" s="91"/>
      <c r="AL396" s="91"/>
      <c r="AM396" s="91"/>
      <c r="AN396" s="91"/>
      <c r="AO396" s="91"/>
      <c r="CU396" s="439"/>
      <c r="CY396" s="87"/>
    </row>
    <row r="397" spans="1:103" s="88" customFormat="1" x14ac:dyDescent="0.25">
      <c r="A397" s="91"/>
      <c r="B397" s="91"/>
      <c r="C397" s="91"/>
      <c r="D397" s="91"/>
      <c r="E397" s="91"/>
      <c r="F397" s="91"/>
      <c r="G397" s="91"/>
      <c r="I397" s="91"/>
      <c r="K397" s="91"/>
      <c r="L397" s="91"/>
      <c r="M397" s="91"/>
      <c r="N397" s="91"/>
      <c r="O397" s="91"/>
      <c r="P397" s="91"/>
      <c r="Q397" s="91"/>
      <c r="R397" s="91"/>
      <c r="S397" s="91"/>
      <c r="T397" s="91"/>
      <c r="U397" s="91"/>
      <c r="V397" s="91"/>
      <c r="W397" s="91"/>
      <c r="X397" s="91"/>
      <c r="AK397" s="91"/>
      <c r="AL397" s="91"/>
      <c r="AM397" s="91"/>
      <c r="AN397" s="91"/>
      <c r="AO397" s="91"/>
      <c r="CU397" s="439"/>
      <c r="CY397" s="87"/>
    </row>
    <row r="398" spans="1:103" s="88" customFormat="1" x14ac:dyDescent="0.25">
      <c r="A398" s="91"/>
      <c r="B398" s="91"/>
      <c r="C398" s="91"/>
      <c r="D398" s="91"/>
      <c r="E398" s="91"/>
      <c r="F398" s="91"/>
      <c r="G398" s="91"/>
      <c r="I398" s="91"/>
      <c r="K398" s="91"/>
      <c r="L398" s="91"/>
      <c r="M398" s="91"/>
      <c r="N398" s="91"/>
      <c r="O398" s="91"/>
      <c r="P398" s="91"/>
      <c r="Q398" s="91"/>
      <c r="R398" s="91"/>
      <c r="S398" s="91"/>
      <c r="T398" s="91"/>
      <c r="U398" s="91"/>
      <c r="V398" s="91"/>
      <c r="W398" s="91"/>
      <c r="X398" s="91"/>
      <c r="AK398" s="91"/>
      <c r="AL398" s="91"/>
      <c r="AM398" s="91"/>
      <c r="AN398" s="91"/>
      <c r="AO398" s="91"/>
      <c r="CU398" s="439"/>
      <c r="CY398" s="87"/>
    </row>
    <row r="399" spans="1:103" s="88" customFormat="1" x14ac:dyDescent="0.25">
      <c r="A399" s="91"/>
      <c r="B399" s="91"/>
      <c r="C399" s="91"/>
      <c r="D399" s="91"/>
      <c r="E399" s="91"/>
      <c r="F399" s="91"/>
      <c r="G399" s="91"/>
      <c r="I399" s="91"/>
      <c r="K399" s="91"/>
      <c r="L399" s="91"/>
      <c r="M399" s="91"/>
      <c r="N399" s="91"/>
      <c r="O399" s="91"/>
      <c r="P399" s="91"/>
      <c r="Q399" s="91"/>
      <c r="R399" s="91"/>
      <c r="S399" s="91"/>
      <c r="T399" s="91"/>
      <c r="U399" s="91"/>
      <c r="V399" s="91"/>
      <c r="W399" s="91"/>
      <c r="X399" s="91"/>
      <c r="AK399" s="91"/>
      <c r="AL399" s="91"/>
      <c r="AM399" s="91"/>
      <c r="AN399" s="91"/>
      <c r="AO399" s="91"/>
      <c r="CU399" s="439"/>
      <c r="CY399" s="87"/>
    </row>
    <row r="400" spans="1:103" s="88" customFormat="1" x14ac:dyDescent="0.25">
      <c r="A400" s="91"/>
      <c r="B400" s="91"/>
      <c r="C400" s="91"/>
      <c r="D400" s="91"/>
      <c r="E400" s="91"/>
      <c r="F400" s="91"/>
      <c r="G400" s="91"/>
      <c r="I400" s="91"/>
      <c r="K400" s="91"/>
      <c r="L400" s="91"/>
      <c r="M400" s="91"/>
      <c r="N400" s="91"/>
      <c r="O400" s="91"/>
      <c r="P400" s="91"/>
      <c r="Q400" s="91"/>
      <c r="R400" s="91"/>
      <c r="S400" s="91"/>
      <c r="T400" s="91"/>
      <c r="U400" s="91"/>
      <c r="V400" s="91"/>
      <c r="W400" s="91"/>
      <c r="X400" s="91"/>
      <c r="AK400" s="91"/>
      <c r="AL400" s="91"/>
      <c r="AM400" s="91"/>
      <c r="AN400" s="91"/>
      <c r="AO400" s="91"/>
      <c r="CU400" s="439"/>
      <c r="CY400" s="87"/>
    </row>
    <row r="401" spans="1:103" s="88" customFormat="1" x14ac:dyDescent="0.25">
      <c r="A401" s="91"/>
      <c r="B401" s="91"/>
      <c r="C401" s="91"/>
      <c r="D401" s="91"/>
      <c r="E401" s="91"/>
      <c r="F401" s="91"/>
      <c r="G401" s="91"/>
      <c r="I401" s="91"/>
      <c r="K401" s="91"/>
      <c r="L401" s="91"/>
      <c r="M401" s="91"/>
      <c r="N401" s="91"/>
      <c r="O401" s="91"/>
      <c r="P401" s="91"/>
      <c r="Q401" s="91"/>
      <c r="R401" s="91"/>
      <c r="S401" s="91"/>
      <c r="T401" s="91"/>
      <c r="U401" s="91"/>
      <c r="V401" s="91"/>
      <c r="W401" s="91"/>
      <c r="X401" s="91"/>
      <c r="AK401" s="91"/>
      <c r="AL401" s="91"/>
      <c r="AM401" s="91"/>
      <c r="AN401" s="91"/>
      <c r="AO401" s="91"/>
      <c r="CU401" s="439"/>
      <c r="CY401" s="87"/>
    </row>
    <row r="402" spans="1:103" s="88" customFormat="1" x14ac:dyDescent="0.25">
      <c r="A402" s="91"/>
      <c r="B402" s="91"/>
      <c r="C402" s="91"/>
      <c r="D402" s="91"/>
      <c r="E402" s="91"/>
      <c r="F402" s="91"/>
      <c r="G402" s="91"/>
      <c r="I402" s="91"/>
      <c r="K402" s="91"/>
      <c r="L402" s="91"/>
      <c r="M402" s="91"/>
      <c r="N402" s="91"/>
      <c r="O402" s="91"/>
      <c r="P402" s="91"/>
      <c r="Q402" s="91"/>
      <c r="R402" s="91"/>
      <c r="S402" s="91"/>
      <c r="T402" s="91"/>
      <c r="U402" s="91"/>
      <c r="V402" s="91"/>
      <c r="W402" s="91"/>
      <c r="X402" s="91"/>
      <c r="AK402" s="91"/>
      <c r="AL402" s="91"/>
      <c r="AM402" s="91"/>
      <c r="AN402" s="91"/>
      <c r="AO402" s="91"/>
      <c r="CU402" s="439"/>
      <c r="CY402" s="87"/>
    </row>
    <row r="403" spans="1:103" s="88" customFormat="1" x14ac:dyDescent="0.25">
      <c r="A403" s="91"/>
      <c r="B403" s="91"/>
      <c r="C403" s="91"/>
      <c r="D403" s="91"/>
      <c r="E403" s="91"/>
      <c r="F403" s="91"/>
      <c r="G403" s="91"/>
      <c r="I403" s="91"/>
      <c r="K403" s="91"/>
      <c r="L403" s="91"/>
      <c r="M403" s="91"/>
      <c r="N403" s="91"/>
      <c r="O403" s="91"/>
      <c r="P403" s="91"/>
      <c r="Q403" s="91"/>
      <c r="R403" s="91"/>
      <c r="S403" s="91"/>
      <c r="T403" s="91"/>
      <c r="U403" s="91"/>
      <c r="V403" s="91"/>
      <c r="W403" s="91"/>
      <c r="X403" s="91"/>
      <c r="AK403" s="91"/>
      <c r="AL403" s="91"/>
      <c r="AM403" s="91"/>
      <c r="AN403" s="91"/>
      <c r="AO403" s="91"/>
      <c r="CU403" s="439"/>
      <c r="CY403" s="87"/>
    </row>
    <row r="404" spans="1:103" s="88" customFormat="1" x14ac:dyDescent="0.25">
      <c r="A404" s="91"/>
      <c r="B404" s="91"/>
      <c r="C404" s="91"/>
      <c r="D404" s="91"/>
      <c r="E404" s="91"/>
      <c r="F404" s="91"/>
      <c r="G404" s="91"/>
      <c r="I404" s="91"/>
      <c r="K404" s="91"/>
      <c r="L404" s="91"/>
      <c r="M404" s="91"/>
      <c r="N404" s="91"/>
      <c r="O404" s="91"/>
      <c r="P404" s="91"/>
      <c r="Q404" s="91"/>
      <c r="R404" s="91"/>
      <c r="S404" s="91"/>
      <c r="T404" s="91"/>
      <c r="U404" s="91"/>
      <c r="V404" s="91"/>
      <c r="W404" s="91"/>
      <c r="X404" s="91"/>
      <c r="AK404" s="91"/>
      <c r="AL404" s="91"/>
      <c r="AM404" s="91"/>
      <c r="AN404" s="91"/>
      <c r="AO404" s="91"/>
      <c r="CU404" s="439"/>
      <c r="CY404" s="87"/>
    </row>
    <row r="405" spans="1:103" s="88" customFormat="1" x14ac:dyDescent="0.25">
      <c r="A405" s="91"/>
      <c r="B405" s="91"/>
      <c r="C405" s="91"/>
      <c r="D405" s="91"/>
      <c r="E405" s="91"/>
      <c r="F405" s="91"/>
      <c r="G405" s="91"/>
      <c r="I405" s="91"/>
      <c r="K405" s="91"/>
      <c r="L405" s="91"/>
      <c r="M405" s="91"/>
      <c r="N405" s="91"/>
      <c r="O405" s="91"/>
      <c r="P405" s="91"/>
      <c r="Q405" s="91"/>
      <c r="R405" s="91"/>
      <c r="S405" s="91"/>
      <c r="T405" s="91"/>
      <c r="U405" s="91"/>
      <c r="V405" s="91"/>
      <c r="W405" s="91"/>
      <c r="X405" s="91"/>
      <c r="AK405" s="91"/>
      <c r="AL405" s="91"/>
      <c r="AM405" s="91"/>
      <c r="AN405" s="91"/>
      <c r="AO405" s="91"/>
      <c r="CU405" s="439"/>
      <c r="CY405" s="87"/>
    </row>
    <row r="406" spans="1:103" s="88" customFormat="1" x14ac:dyDescent="0.25">
      <c r="A406" s="91"/>
      <c r="B406" s="91"/>
      <c r="C406" s="91"/>
      <c r="D406" s="91"/>
      <c r="E406" s="91"/>
      <c r="F406" s="91"/>
      <c r="G406" s="91"/>
      <c r="I406" s="91"/>
      <c r="K406" s="91"/>
      <c r="L406" s="91"/>
      <c r="M406" s="91"/>
      <c r="N406" s="91"/>
      <c r="O406" s="91"/>
      <c r="P406" s="91"/>
      <c r="Q406" s="91"/>
      <c r="R406" s="91"/>
      <c r="S406" s="91"/>
      <c r="T406" s="91"/>
      <c r="U406" s="91"/>
      <c r="V406" s="91"/>
      <c r="W406" s="91"/>
      <c r="X406" s="91"/>
      <c r="AK406" s="91"/>
      <c r="AL406" s="91"/>
      <c r="AM406" s="91"/>
      <c r="AN406" s="91"/>
      <c r="AO406" s="91"/>
      <c r="CU406" s="439"/>
      <c r="CY406" s="87"/>
    </row>
    <row r="407" spans="1:103" s="88" customFormat="1" x14ac:dyDescent="0.25">
      <c r="A407" s="91"/>
      <c r="B407" s="91"/>
      <c r="C407" s="91"/>
      <c r="D407" s="91"/>
      <c r="E407" s="91"/>
      <c r="F407" s="91"/>
      <c r="G407" s="91"/>
      <c r="I407" s="91"/>
      <c r="K407" s="91"/>
      <c r="L407" s="91"/>
      <c r="M407" s="91"/>
      <c r="N407" s="91"/>
      <c r="O407" s="91"/>
      <c r="P407" s="91"/>
      <c r="Q407" s="91"/>
      <c r="R407" s="91"/>
      <c r="S407" s="91"/>
      <c r="T407" s="91"/>
      <c r="U407" s="91"/>
      <c r="V407" s="91"/>
      <c r="W407" s="91"/>
      <c r="X407" s="91"/>
      <c r="AK407" s="91"/>
      <c r="AL407" s="91"/>
      <c r="AM407" s="91"/>
      <c r="AN407" s="91"/>
      <c r="AO407" s="91"/>
      <c r="CU407" s="439"/>
      <c r="CY407" s="87"/>
    </row>
    <row r="408" spans="1:103" s="88" customFormat="1" x14ac:dyDescent="0.25">
      <c r="A408" s="91"/>
      <c r="B408" s="91"/>
      <c r="C408" s="91"/>
      <c r="D408" s="91"/>
      <c r="E408" s="91"/>
      <c r="F408" s="91"/>
      <c r="G408" s="91"/>
      <c r="I408" s="91"/>
      <c r="K408" s="91"/>
      <c r="L408" s="91"/>
      <c r="M408" s="91"/>
      <c r="N408" s="91"/>
      <c r="O408" s="91"/>
      <c r="P408" s="91"/>
      <c r="Q408" s="91"/>
      <c r="R408" s="91"/>
      <c r="S408" s="91"/>
      <c r="T408" s="91"/>
      <c r="U408" s="91"/>
      <c r="V408" s="91"/>
      <c r="W408" s="91"/>
      <c r="X408" s="91"/>
      <c r="AK408" s="91"/>
      <c r="AL408" s="91"/>
      <c r="AM408" s="91"/>
      <c r="AN408" s="91"/>
      <c r="AO408" s="91"/>
      <c r="CU408" s="439"/>
      <c r="CY408" s="87"/>
    </row>
    <row r="409" spans="1:103" s="88" customFormat="1" x14ac:dyDescent="0.25">
      <c r="A409" s="91"/>
      <c r="B409" s="91"/>
      <c r="C409" s="91"/>
      <c r="D409" s="91"/>
      <c r="E409" s="91"/>
      <c r="F409" s="91"/>
      <c r="G409" s="91"/>
      <c r="I409" s="91"/>
      <c r="K409" s="91"/>
      <c r="L409" s="91"/>
      <c r="M409" s="91"/>
      <c r="N409" s="91"/>
      <c r="O409" s="91"/>
      <c r="P409" s="91"/>
      <c r="Q409" s="91"/>
      <c r="R409" s="91"/>
      <c r="S409" s="91"/>
      <c r="T409" s="91"/>
      <c r="U409" s="91"/>
      <c r="V409" s="91"/>
      <c r="W409" s="91"/>
      <c r="X409" s="91"/>
      <c r="AK409" s="91"/>
      <c r="AL409" s="91"/>
      <c r="AM409" s="91"/>
      <c r="AN409" s="91"/>
      <c r="AO409" s="91"/>
      <c r="CU409" s="439"/>
      <c r="CY409" s="87"/>
    </row>
    <row r="410" spans="1:103" s="88" customFormat="1" x14ac:dyDescent="0.25">
      <c r="A410" s="91"/>
      <c r="B410" s="91"/>
      <c r="C410" s="91"/>
      <c r="D410" s="91"/>
      <c r="E410" s="91"/>
      <c r="F410" s="91"/>
      <c r="G410" s="91"/>
      <c r="I410" s="91"/>
      <c r="K410" s="91"/>
      <c r="L410" s="91"/>
      <c r="M410" s="91"/>
      <c r="N410" s="91"/>
      <c r="O410" s="91"/>
      <c r="P410" s="91"/>
      <c r="Q410" s="91"/>
      <c r="R410" s="91"/>
      <c r="S410" s="91"/>
      <c r="T410" s="91"/>
      <c r="U410" s="91"/>
      <c r="V410" s="91"/>
      <c r="W410" s="91"/>
      <c r="X410" s="91"/>
      <c r="AK410" s="91"/>
      <c r="AL410" s="91"/>
      <c r="AM410" s="91"/>
      <c r="AN410" s="91"/>
      <c r="AO410" s="91"/>
      <c r="CU410" s="439"/>
      <c r="CY410" s="87"/>
    </row>
    <row r="411" spans="1:103" s="88" customFormat="1" x14ac:dyDescent="0.25">
      <c r="A411" s="91"/>
      <c r="B411" s="91"/>
      <c r="C411" s="91"/>
      <c r="D411" s="91"/>
      <c r="E411" s="91"/>
      <c r="F411" s="91"/>
      <c r="G411" s="91"/>
      <c r="I411" s="91"/>
      <c r="K411" s="91"/>
      <c r="L411" s="91"/>
      <c r="M411" s="91"/>
      <c r="N411" s="91"/>
      <c r="O411" s="91"/>
      <c r="P411" s="91"/>
      <c r="Q411" s="91"/>
      <c r="R411" s="91"/>
      <c r="S411" s="91"/>
      <c r="T411" s="91"/>
      <c r="U411" s="91"/>
      <c r="V411" s="91"/>
      <c r="W411" s="91"/>
      <c r="X411" s="91"/>
      <c r="AK411" s="91"/>
      <c r="AL411" s="91"/>
      <c r="AM411" s="91"/>
      <c r="AN411" s="91"/>
      <c r="AO411" s="91"/>
      <c r="CU411" s="439"/>
      <c r="CY411" s="87"/>
    </row>
    <row r="412" spans="1:103" s="88" customFormat="1" x14ac:dyDescent="0.25">
      <c r="A412" s="91"/>
      <c r="B412" s="91"/>
      <c r="C412" s="91"/>
      <c r="D412" s="91"/>
      <c r="E412" s="91"/>
      <c r="F412" s="91"/>
      <c r="G412" s="91"/>
      <c r="I412" s="91"/>
      <c r="K412" s="91"/>
      <c r="L412" s="91"/>
      <c r="M412" s="91"/>
      <c r="N412" s="91"/>
      <c r="O412" s="91"/>
      <c r="P412" s="91"/>
      <c r="Q412" s="91"/>
      <c r="R412" s="91"/>
      <c r="S412" s="91"/>
      <c r="T412" s="91"/>
      <c r="U412" s="91"/>
      <c r="V412" s="91"/>
      <c r="W412" s="91"/>
      <c r="X412" s="91"/>
      <c r="AK412" s="91"/>
      <c r="AL412" s="91"/>
      <c r="AM412" s="91"/>
      <c r="AN412" s="91"/>
      <c r="AO412" s="91"/>
      <c r="CU412" s="439"/>
      <c r="CY412" s="87"/>
    </row>
    <row r="413" spans="1:103" s="88" customFormat="1" x14ac:dyDescent="0.25">
      <c r="A413" s="91"/>
      <c r="B413" s="91"/>
      <c r="C413" s="91"/>
      <c r="D413" s="91"/>
      <c r="E413" s="91"/>
      <c r="F413" s="91"/>
      <c r="G413" s="91"/>
      <c r="I413" s="91"/>
      <c r="K413" s="91"/>
      <c r="L413" s="91"/>
      <c r="M413" s="91"/>
      <c r="N413" s="91"/>
      <c r="O413" s="91"/>
      <c r="P413" s="91"/>
      <c r="Q413" s="91"/>
      <c r="R413" s="91"/>
      <c r="S413" s="91"/>
      <c r="T413" s="91"/>
      <c r="U413" s="91"/>
      <c r="V413" s="91"/>
      <c r="W413" s="91"/>
      <c r="X413" s="91"/>
      <c r="AK413" s="91"/>
      <c r="AL413" s="91"/>
      <c r="AM413" s="91"/>
      <c r="AN413" s="91"/>
      <c r="AO413" s="91"/>
      <c r="CU413" s="439"/>
      <c r="CY413" s="87"/>
    </row>
    <row r="414" spans="1:103" s="88" customFormat="1" x14ac:dyDescent="0.25">
      <c r="A414" s="91"/>
      <c r="B414" s="91"/>
      <c r="C414" s="91"/>
      <c r="D414" s="91"/>
      <c r="E414" s="91"/>
      <c r="F414" s="91"/>
      <c r="G414" s="91"/>
      <c r="I414" s="91"/>
      <c r="K414" s="91"/>
      <c r="L414" s="91"/>
      <c r="M414" s="91"/>
      <c r="N414" s="91"/>
      <c r="O414" s="91"/>
      <c r="P414" s="91"/>
      <c r="Q414" s="91"/>
      <c r="R414" s="91"/>
      <c r="S414" s="91"/>
      <c r="T414" s="91"/>
      <c r="U414" s="91"/>
      <c r="V414" s="91"/>
      <c r="W414" s="91"/>
      <c r="X414" s="91"/>
      <c r="AK414" s="91"/>
      <c r="AL414" s="91"/>
      <c r="AM414" s="91"/>
      <c r="AN414" s="91"/>
      <c r="AO414" s="91"/>
      <c r="CU414" s="439"/>
      <c r="CY414" s="87"/>
    </row>
    <row r="415" spans="1:103" s="88" customFormat="1" x14ac:dyDescent="0.25">
      <c r="A415" s="91"/>
      <c r="B415" s="91"/>
      <c r="C415" s="91"/>
      <c r="D415" s="91"/>
      <c r="E415" s="91"/>
      <c r="F415" s="91"/>
      <c r="G415" s="91"/>
      <c r="I415" s="91"/>
      <c r="K415" s="91"/>
      <c r="L415" s="91"/>
      <c r="M415" s="91"/>
      <c r="N415" s="91"/>
      <c r="O415" s="91"/>
      <c r="P415" s="91"/>
      <c r="Q415" s="91"/>
      <c r="R415" s="91"/>
      <c r="S415" s="91"/>
      <c r="T415" s="91"/>
      <c r="U415" s="91"/>
      <c r="V415" s="91"/>
      <c r="W415" s="91"/>
      <c r="X415" s="91"/>
      <c r="AK415" s="91"/>
      <c r="AL415" s="91"/>
      <c r="AM415" s="91"/>
      <c r="AN415" s="91"/>
      <c r="AO415" s="91"/>
      <c r="CU415" s="439"/>
      <c r="CY415" s="87"/>
    </row>
    <row r="416" spans="1:103" s="88" customFormat="1" x14ac:dyDescent="0.25">
      <c r="A416" s="91"/>
      <c r="B416" s="91"/>
      <c r="C416" s="91"/>
      <c r="D416" s="91"/>
      <c r="E416" s="91"/>
      <c r="F416" s="91"/>
      <c r="G416" s="91"/>
      <c r="I416" s="91"/>
      <c r="K416" s="91"/>
      <c r="L416" s="91"/>
      <c r="M416" s="91"/>
      <c r="N416" s="91"/>
      <c r="O416" s="91"/>
      <c r="P416" s="91"/>
      <c r="Q416" s="91"/>
      <c r="R416" s="91"/>
      <c r="S416" s="91"/>
      <c r="T416" s="91"/>
      <c r="U416" s="91"/>
      <c r="V416" s="91"/>
      <c r="W416" s="91"/>
      <c r="X416" s="91"/>
      <c r="AK416" s="91"/>
      <c r="AL416" s="91"/>
      <c r="AM416" s="91"/>
      <c r="AN416" s="91"/>
      <c r="AO416" s="91"/>
      <c r="CU416" s="439"/>
      <c r="CY416" s="87"/>
    </row>
    <row r="417" spans="1:103" s="88" customFormat="1" x14ac:dyDescent="0.25">
      <c r="A417" s="91"/>
      <c r="B417" s="91"/>
      <c r="C417" s="91"/>
      <c r="D417" s="91"/>
      <c r="E417" s="91"/>
      <c r="F417" s="91"/>
      <c r="G417" s="91"/>
      <c r="I417" s="91"/>
      <c r="K417" s="91"/>
      <c r="L417" s="91"/>
      <c r="M417" s="91"/>
      <c r="N417" s="91"/>
      <c r="O417" s="91"/>
      <c r="P417" s="91"/>
      <c r="Q417" s="91"/>
      <c r="R417" s="91"/>
      <c r="S417" s="91"/>
      <c r="T417" s="91"/>
      <c r="U417" s="91"/>
      <c r="V417" s="91"/>
      <c r="W417" s="91"/>
      <c r="X417" s="91"/>
      <c r="AK417" s="91"/>
      <c r="AL417" s="91"/>
      <c r="AM417" s="91"/>
      <c r="AN417" s="91"/>
      <c r="AO417" s="91"/>
      <c r="CU417" s="439"/>
      <c r="CY417" s="87"/>
    </row>
    <row r="418" spans="1:103" s="88" customFormat="1" x14ac:dyDescent="0.25">
      <c r="A418" s="91"/>
      <c r="B418" s="91"/>
      <c r="C418" s="91"/>
      <c r="D418" s="91"/>
      <c r="E418" s="91"/>
      <c r="F418" s="91"/>
      <c r="G418" s="91"/>
      <c r="I418" s="91"/>
      <c r="K418" s="91"/>
      <c r="L418" s="91"/>
      <c r="M418" s="91"/>
      <c r="N418" s="91"/>
      <c r="O418" s="91"/>
      <c r="P418" s="91"/>
      <c r="Q418" s="91"/>
      <c r="R418" s="91"/>
      <c r="S418" s="91"/>
      <c r="T418" s="91"/>
      <c r="U418" s="91"/>
      <c r="V418" s="91"/>
      <c r="W418" s="91"/>
      <c r="X418" s="91"/>
      <c r="AK418" s="91"/>
      <c r="AL418" s="91"/>
      <c r="AM418" s="91"/>
      <c r="AN418" s="91"/>
      <c r="AO418" s="91"/>
      <c r="CU418" s="439"/>
      <c r="CY418" s="87"/>
    </row>
    <row r="419" spans="1:103" s="88" customFormat="1" x14ac:dyDescent="0.25">
      <c r="A419" s="91"/>
      <c r="B419" s="91"/>
      <c r="C419" s="91"/>
      <c r="D419" s="91"/>
      <c r="E419" s="91"/>
      <c r="F419" s="91"/>
      <c r="G419" s="91"/>
      <c r="I419" s="91"/>
      <c r="K419" s="91"/>
      <c r="L419" s="91"/>
      <c r="M419" s="91"/>
      <c r="N419" s="91"/>
      <c r="O419" s="91"/>
      <c r="P419" s="91"/>
      <c r="Q419" s="91"/>
      <c r="R419" s="91"/>
      <c r="S419" s="91"/>
      <c r="T419" s="91"/>
      <c r="U419" s="91"/>
      <c r="V419" s="91"/>
      <c r="W419" s="91"/>
      <c r="X419" s="91"/>
      <c r="AK419" s="91"/>
      <c r="AL419" s="91"/>
      <c r="AM419" s="91"/>
      <c r="AN419" s="91"/>
      <c r="AO419" s="91"/>
      <c r="CU419" s="439"/>
      <c r="CY419" s="87"/>
    </row>
    <row r="420" spans="1:103" s="88" customFormat="1" x14ac:dyDescent="0.25">
      <c r="A420" s="91"/>
      <c r="B420" s="91"/>
      <c r="C420" s="91"/>
      <c r="D420" s="91"/>
      <c r="E420" s="91"/>
      <c r="F420" s="91"/>
      <c r="G420" s="91"/>
      <c r="I420" s="91"/>
      <c r="K420" s="91"/>
      <c r="L420" s="91"/>
      <c r="M420" s="91"/>
      <c r="N420" s="91"/>
      <c r="O420" s="91"/>
      <c r="P420" s="91"/>
      <c r="Q420" s="91"/>
      <c r="R420" s="91"/>
      <c r="S420" s="91"/>
      <c r="T420" s="91"/>
      <c r="U420" s="91"/>
      <c r="V420" s="91"/>
      <c r="W420" s="91"/>
      <c r="X420" s="91"/>
      <c r="AK420" s="91"/>
      <c r="AL420" s="91"/>
      <c r="AM420" s="91"/>
      <c r="AN420" s="91"/>
      <c r="AO420" s="91"/>
      <c r="CU420" s="439"/>
      <c r="CY420" s="87"/>
    </row>
    <row r="421" spans="1:103" s="88" customFormat="1" x14ac:dyDescent="0.25">
      <c r="A421" s="91"/>
      <c r="B421" s="91"/>
      <c r="C421" s="91"/>
      <c r="D421" s="91"/>
      <c r="E421" s="91"/>
      <c r="F421" s="91"/>
      <c r="G421" s="91"/>
      <c r="I421" s="91"/>
      <c r="K421" s="91"/>
      <c r="L421" s="91"/>
      <c r="M421" s="91"/>
      <c r="N421" s="91"/>
      <c r="O421" s="91"/>
      <c r="P421" s="91"/>
      <c r="Q421" s="91"/>
      <c r="R421" s="91"/>
      <c r="S421" s="91"/>
      <c r="T421" s="91"/>
      <c r="U421" s="91"/>
      <c r="V421" s="91"/>
      <c r="W421" s="91"/>
      <c r="X421" s="91"/>
      <c r="AK421" s="91"/>
      <c r="AL421" s="91"/>
      <c r="AM421" s="91"/>
      <c r="AN421" s="91"/>
      <c r="AO421" s="91"/>
      <c r="CU421" s="439"/>
      <c r="CY421" s="87"/>
    </row>
    <row r="422" spans="1:103" s="88" customFormat="1" x14ac:dyDescent="0.25">
      <c r="A422" s="91"/>
      <c r="B422" s="91"/>
      <c r="C422" s="91"/>
      <c r="D422" s="91"/>
      <c r="E422" s="91"/>
      <c r="F422" s="91"/>
      <c r="G422" s="91"/>
      <c r="I422" s="91"/>
      <c r="K422" s="91"/>
      <c r="L422" s="91"/>
      <c r="M422" s="91"/>
      <c r="N422" s="91"/>
      <c r="O422" s="91"/>
      <c r="P422" s="91"/>
      <c r="Q422" s="91"/>
      <c r="R422" s="91"/>
      <c r="S422" s="91"/>
      <c r="T422" s="91"/>
      <c r="U422" s="91"/>
      <c r="V422" s="91"/>
      <c r="W422" s="91"/>
      <c r="X422" s="91"/>
      <c r="AK422" s="91"/>
      <c r="AL422" s="91"/>
      <c r="AM422" s="91"/>
      <c r="AN422" s="91"/>
      <c r="AO422" s="91"/>
      <c r="CU422" s="439"/>
      <c r="CY422" s="87"/>
    </row>
    <row r="423" spans="1:103" s="88" customFormat="1" x14ac:dyDescent="0.25">
      <c r="A423" s="91"/>
      <c r="B423" s="91"/>
      <c r="C423" s="91"/>
      <c r="D423" s="91"/>
      <c r="E423" s="91"/>
      <c r="F423" s="91"/>
      <c r="G423" s="91"/>
      <c r="I423" s="91"/>
      <c r="K423" s="91"/>
      <c r="L423" s="91"/>
      <c r="M423" s="91"/>
      <c r="N423" s="91"/>
      <c r="O423" s="91"/>
      <c r="P423" s="91"/>
      <c r="Q423" s="91"/>
      <c r="R423" s="91"/>
      <c r="S423" s="91"/>
      <c r="T423" s="91"/>
      <c r="U423" s="91"/>
      <c r="V423" s="91"/>
      <c r="W423" s="91"/>
      <c r="X423" s="91"/>
      <c r="AK423" s="91"/>
      <c r="AL423" s="91"/>
      <c r="AM423" s="91"/>
      <c r="AN423" s="91"/>
      <c r="AO423" s="91"/>
      <c r="CU423" s="439"/>
      <c r="CY423" s="87"/>
    </row>
    <row r="424" spans="1:103" s="88" customFormat="1" x14ac:dyDescent="0.25">
      <c r="A424" s="91"/>
      <c r="B424" s="91"/>
      <c r="C424" s="91"/>
      <c r="D424" s="91"/>
      <c r="E424" s="91"/>
      <c r="F424" s="91"/>
      <c r="G424" s="91"/>
      <c r="I424" s="91"/>
      <c r="K424" s="91"/>
      <c r="L424" s="91"/>
      <c r="M424" s="91"/>
      <c r="N424" s="91"/>
      <c r="O424" s="91"/>
      <c r="P424" s="91"/>
      <c r="Q424" s="91"/>
      <c r="R424" s="91"/>
      <c r="S424" s="91"/>
      <c r="T424" s="91"/>
      <c r="U424" s="91"/>
      <c r="V424" s="91"/>
      <c r="W424" s="91"/>
      <c r="X424" s="91"/>
      <c r="AK424" s="91"/>
      <c r="AL424" s="91"/>
      <c r="AM424" s="91"/>
      <c r="AN424" s="91"/>
      <c r="AO424" s="91"/>
      <c r="CU424" s="439"/>
      <c r="CY424" s="87"/>
    </row>
    <row r="425" spans="1:103" s="88" customFormat="1" x14ac:dyDescent="0.25">
      <c r="A425" s="91"/>
      <c r="B425" s="91"/>
      <c r="C425" s="91"/>
      <c r="D425" s="91"/>
      <c r="E425" s="91"/>
      <c r="F425" s="91"/>
      <c r="G425" s="91"/>
      <c r="I425" s="91"/>
      <c r="K425" s="91"/>
      <c r="L425" s="91"/>
      <c r="M425" s="91"/>
      <c r="N425" s="91"/>
      <c r="O425" s="91"/>
      <c r="P425" s="91"/>
      <c r="Q425" s="91"/>
      <c r="R425" s="91"/>
      <c r="S425" s="91"/>
      <c r="T425" s="91"/>
      <c r="U425" s="91"/>
      <c r="V425" s="91"/>
      <c r="W425" s="91"/>
      <c r="X425" s="91"/>
      <c r="AK425" s="91"/>
      <c r="AL425" s="91"/>
      <c r="AM425" s="91"/>
      <c r="AN425" s="91"/>
      <c r="AO425" s="91"/>
      <c r="CU425" s="439"/>
      <c r="CY425" s="87"/>
    </row>
    <row r="426" spans="1:103" s="88" customFormat="1" x14ac:dyDescent="0.25">
      <c r="A426" s="91"/>
      <c r="B426" s="91"/>
      <c r="C426" s="91"/>
      <c r="D426" s="91"/>
      <c r="E426" s="91"/>
      <c r="F426" s="91"/>
      <c r="G426" s="91"/>
      <c r="I426" s="91"/>
      <c r="K426" s="91"/>
      <c r="L426" s="91"/>
      <c r="M426" s="91"/>
      <c r="N426" s="91"/>
      <c r="O426" s="91"/>
      <c r="P426" s="91"/>
      <c r="Q426" s="91"/>
      <c r="R426" s="91"/>
      <c r="S426" s="91"/>
      <c r="T426" s="91"/>
      <c r="U426" s="91"/>
      <c r="V426" s="91"/>
      <c r="W426" s="91"/>
      <c r="X426" s="91"/>
      <c r="AK426" s="91"/>
      <c r="AL426" s="91"/>
      <c r="AM426" s="91"/>
      <c r="AN426" s="91"/>
      <c r="AO426" s="91"/>
      <c r="CU426" s="439"/>
      <c r="CY426" s="87"/>
    </row>
    <row r="427" spans="1:103" s="88" customFormat="1" x14ac:dyDescent="0.25">
      <c r="A427" s="91"/>
      <c r="B427" s="91"/>
      <c r="C427" s="91"/>
      <c r="D427" s="91"/>
      <c r="E427" s="91"/>
      <c r="F427" s="91"/>
      <c r="G427" s="91"/>
      <c r="I427" s="91"/>
      <c r="K427" s="91"/>
      <c r="L427" s="91"/>
      <c r="M427" s="91"/>
      <c r="N427" s="91"/>
      <c r="O427" s="91"/>
      <c r="P427" s="91"/>
      <c r="Q427" s="91"/>
      <c r="R427" s="91"/>
      <c r="S427" s="91"/>
      <c r="T427" s="91"/>
      <c r="U427" s="91"/>
      <c r="V427" s="91"/>
      <c r="W427" s="91"/>
      <c r="X427" s="91"/>
      <c r="AK427" s="91"/>
      <c r="AL427" s="91"/>
      <c r="AM427" s="91"/>
      <c r="AN427" s="91"/>
      <c r="AO427" s="91"/>
      <c r="CU427" s="439"/>
      <c r="CY427" s="87"/>
    </row>
    <row r="428" spans="1:103" s="88" customFormat="1" x14ac:dyDescent="0.25">
      <c r="A428" s="91"/>
      <c r="B428" s="91"/>
      <c r="C428" s="91"/>
      <c r="D428" s="91"/>
      <c r="E428" s="91"/>
      <c r="F428" s="91"/>
      <c r="G428" s="91"/>
      <c r="I428" s="91"/>
      <c r="K428" s="91"/>
      <c r="L428" s="91"/>
      <c r="M428" s="91"/>
      <c r="N428" s="91"/>
      <c r="O428" s="91"/>
      <c r="P428" s="91"/>
      <c r="Q428" s="91"/>
      <c r="R428" s="91"/>
      <c r="S428" s="91"/>
      <c r="T428" s="91"/>
      <c r="U428" s="91"/>
      <c r="V428" s="91"/>
      <c r="W428" s="91"/>
      <c r="X428" s="91"/>
      <c r="AK428" s="91"/>
      <c r="AL428" s="91"/>
      <c r="AM428" s="91"/>
      <c r="AN428" s="91"/>
      <c r="AO428" s="91"/>
      <c r="CU428" s="439"/>
      <c r="CY428" s="87"/>
    </row>
    <row r="429" spans="1:103" s="88" customFormat="1" x14ac:dyDescent="0.25">
      <c r="A429" s="91"/>
      <c r="B429" s="91"/>
      <c r="C429" s="91"/>
      <c r="D429" s="91"/>
      <c r="E429" s="91"/>
      <c r="F429" s="91"/>
      <c r="G429" s="91"/>
      <c r="I429" s="91"/>
      <c r="K429" s="91"/>
      <c r="L429" s="91"/>
      <c r="M429" s="91"/>
      <c r="N429" s="91"/>
      <c r="O429" s="91"/>
      <c r="P429" s="91"/>
      <c r="Q429" s="91"/>
      <c r="R429" s="91"/>
      <c r="S429" s="91"/>
      <c r="T429" s="91"/>
      <c r="U429" s="91"/>
      <c r="V429" s="91"/>
      <c r="W429" s="91"/>
      <c r="X429" s="91"/>
      <c r="AK429" s="91"/>
      <c r="AL429" s="91"/>
      <c r="AM429" s="91"/>
      <c r="AN429" s="91"/>
      <c r="AO429" s="91"/>
      <c r="CU429" s="439"/>
      <c r="CY429" s="87"/>
    </row>
    <row r="430" spans="1:103" s="88" customFormat="1" x14ac:dyDescent="0.25">
      <c r="A430" s="91"/>
      <c r="B430" s="91"/>
      <c r="C430" s="91"/>
      <c r="D430" s="91"/>
      <c r="E430" s="91"/>
      <c r="F430" s="91"/>
      <c r="G430" s="91"/>
      <c r="I430" s="91"/>
      <c r="K430" s="91"/>
      <c r="L430" s="91"/>
      <c r="M430" s="91"/>
      <c r="N430" s="91"/>
      <c r="O430" s="91"/>
      <c r="P430" s="91"/>
      <c r="Q430" s="91"/>
      <c r="R430" s="91"/>
      <c r="S430" s="91"/>
      <c r="T430" s="91"/>
      <c r="U430" s="91"/>
      <c r="V430" s="91"/>
      <c r="W430" s="91"/>
      <c r="X430" s="91"/>
      <c r="AK430" s="91"/>
      <c r="AL430" s="91"/>
      <c r="AM430" s="91"/>
      <c r="AN430" s="91"/>
      <c r="AO430" s="91"/>
      <c r="CU430" s="439"/>
      <c r="CY430" s="87"/>
    </row>
    <row r="431" spans="1:103" s="88" customFormat="1" x14ac:dyDescent="0.25">
      <c r="A431" s="91"/>
      <c r="B431" s="91"/>
      <c r="C431" s="91"/>
      <c r="D431" s="91"/>
      <c r="E431" s="91"/>
      <c r="F431" s="91"/>
      <c r="G431" s="91"/>
      <c r="I431" s="91"/>
      <c r="K431" s="91"/>
      <c r="L431" s="91"/>
      <c r="M431" s="91"/>
      <c r="N431" s="91"/>
      <c r="O431" s="91"/>
      <c r="P431" s="91"/>
      <c r="Q431" s="91"/>
      <c r="R431" s="91"/>
      <c r="S431" s="91"/>
      <c r="T431" s="91"/>
      <c r="U431" s="91"/>
      <c r="V431" s="91"/>
      <c r="W431" s="91"/>
      <c r="X431" s="91"/>
      <c r="AK431" s="91"/>
      <c r="AL431" s="91"/>
      <c r="AM431" s="91"/>
      <c r="AN431" s="91"/>
      <c r="AO431" s="91"/>
      <c r="CU431" s="439"/>
      <c r="CY431" s="87"/>
    </row>
    <row r="432" spans="1:103" s="88" customFormat="1" x14ac:dyDescent="0.25">
      <c r="A432" s="91"/>
      <c r="B432" s="91"/>
      <c r="C432" s="91"/>
      <c r="D432" s="91"/>
      <c r="E432" s="91"/>
      <c r="F432" s="91"/>
      <c r="G432" s="91"/>
      <c r="I432" s="91"/>
      <c r="K432" s="91"/>
      <c r="L432" s="91"/>
      <c r="M432" s="91"/>
      <c r="N432" s="91"/>
      <c r="O432" s="91"/>
      <c r="P432" s="91"/>
      <c r="Q432" s="91"/>
      <c r="R432" s="91"/>
      <c r="S432" s="91"/>
      <c r="T432" s="91"/>
      <c r="U432" s="91"/>
      <c r="V432" s="91"/>
      <c r="W432" s="91"/>
      <c r="X432" s="91"/>
      <c r="AK432" s="91"/>
      <c r="AL432" s="91"/>
      <c r="AM432" s="91"/>
      <c r="AN432" s="91"/>
      <c r="AO432" s="91"/>
      <c r="CU432" s="439"/>
      <c r="CY432" s="87"/>
    </row>
    <row r="433" spans="1:103" s="88" customFormat="1" x14ac:dyDescent="0.25">
      <c r="A433" s="91"/>
      <c r="B433" s="91"/>
      <c r="C433" s="91"/>
      <c r="D433" s="91"/>
      <c r="E433" s="91"/>
      <c r="F433" s="91"/>
      <c r="G433" s="91"/>
      <c r="I433" s="91"/>
      <c r="K433" s="91"/>
      <c r="L433" s="91"/>
      <c r="M433" s="91"/>
      <c r="N433" s="91"/>
      <c r="O433" s="91"/>
      <c r="P433" s="91"/>
      <c r="Q433" s="91"/>
      <c r="R433" s="91"/>
      <c r="S433" s="91"/>
      <c r="T433" s="91"/>
      <c r="U433" s="91"/>
      <c r="V433" s="91"/>
      <c r="W433" s="91"/>
      <c r="X433" s="91"/>
      <c r="AK433" s="91"/>
      <c r="AL433" s="91"/>
      <c r="AM433" s="91"/>
      <c r="AN433" s="91"/>
      <c r="AO433" s="91"/>
      <c r="CU433" s="439"/>
      <c r="CY433" s="87"/>
    </row>
    <row r="434" spans="1:103" s="88" customFormat="1" x14ac:dyDescent="0.25">
      <c r="A434" s="91"/>
      <c r="B434" s="91"/>
      <c r="C434" s="91"/>
      <c r="D434" s="91"/>
      <c r="E434" s="91"/>
      <c r="F434" s="91"/>
      <c r="G434" s="91"/>
      <c r="I434" s="91"/>
      <c r="K434" s="91"/>
      <c r="L434" s="91"/>
      <c r="M434" s="91"/>
      <c r="N434" s="91"/>
      <c r="O434" s="91"/>
      <c r="P434" s="91"/>
      <c r="Q434" s="91"/>
      <c r="R434" s="91"/>
      <c r="S434" s="91"/>
      <c r="T434" s="91"/>
      <c r="U434" s="91"/>
      <c r="V434" s="91"/>
      <c r="W434" s="91"/>
      <c r="X434" s="91"/>
      <c r="AK434" s="91"/>
      <c r="AL434" s="91"/>
      <c r="AM434" s="91"/>
      <c r="AN434" s="91"/>
      <c r="AO434" s="91"/>
      <c r="CU434" s="439"/>
      <c r="CY434" s="87"/>
    </row>
    <row r="435" spans="1:103" s="88" customFormat="1" x14ac:dyDescent="0.25">
      <c r="A435" s="91"/>
      <c r="B435" s="91"/>
      <c r="C435" s="91"/>
      <c r="D435" s="91"/>
      <c r="E435" s="91"/>
      <c r="F435" s="91"/>
      <c r="G435" s="91"/>
      <c r="I435" s="91"/>
      <c r="K435" s="91"/>
      <c r="L435" s="91"/>
      <c r="M435" s="91"/>
      <c r="N435" s="91"/>
      <c r="O435" s="91"/>
      <c r="P435" s="91"/>
      <c r="Q435" s="91"/>
      <c r="R435" s="91"/>
      <c r="S435" s="91"/>
      <c r="T435" s="91"/>
      <c r="U435" s="91"/>
      <c r="V435" s="91"/>
      <c r="W435" s="91"/>
      <c r="X435" s="91"/>
      <c r="AK435" s="91"/>
      <c r="AL435" s="91"/>
      <c r="AM435" s="91"/>
      <c r="AN435" s="91"/>
      <c r="AO435" s="91"/>
      <c r="CU435" s="439"/>
      <c r="CY435" s="87"/>
    </row>
    <row r="436" spans="1:103" s="88" customFormat="1" x14ac:dyDescent="0.25">
      <c r="A436" s="91"/>
      <c r="B436" s="91"/>
      <c r="C436" s="91"/>
      <c r="D436" s="91"/>
      <c r="E436" s="91"/>
      <c r="F436" s="91"/>
      <c r="G436" s="91"/>
      <c r="I436" s="91"/>
      <c r="K436" s="91"/>
      <c r="L436" s="91"/>
      <c r="M436" s="91"/>
      <c r="N436" s="91"/>
      <c r="O436" s="91"/>
      <c r="P436" s="91"/>
      <c r="Q436" s="91"/>
      <c r="R436" s="91"/>
      <c r="S436" s="91"/>
      <c r="T436" s="91"/>
      <c r="U436" s="91"/>
      <c r="V436" s="91"/>
      <c r="W436" s="91"/>
      <c r="X436" s="91"/>
      <c r="AK436" s="91"/>
      <c r="AL436" s="91"/>
      <c r="AM436" s="91"/>
      <c r="AN436" s="91"/>
      <c r="AO436" s="91"/>
      <c r="CU436" s="439"/>
      <c r="CY436" s="87"/>
    </row>
    <row r="437" spans="1:103" s="88" customFormat="1" x14ac:dyDescent="0.25">
      <c r="A437" s="91"/>
      <c r="B437" s="91"/>
      <c r="C437" s="91"/>
      <c r="D437" s="91"/>
      <c r="E437" s="91"/>
      <c r="F437" s="91"/>
      <c r="G437" s="91"/>
      <c r="I437" s="91"/>
      <c r="K437" s="91"/>
      <c r="L437" s="91"/>
      <c r="M437" s="91"/>
      <c r="N437" s="91"/>
      <c r="O437" s="91"/>
      <c r="P437" s="91"/>
      <c r="Q437" s="91"/>
      <c r="R437" s="91"/>
      <c r="S437" s="91"/>
      <c r="T437" s="91"/>
      <c r="U437" s="91"/>
      <c r="V437" s="91"/>
      <c r="W437" s="91"/>
      <c r="X437" s="91"/>
      <c r="AK437" s="91"/>
      <c r="AL437" s="91"/>
      <c r="AM437" s="91"/>
      <c r="AN437" s="91"/>
      <c r="AO437" s="91"/>
      <c r="CU437" s="439"/>
      <c r="CY437" s="87"/>
    </row>
    <row r="438" spans="1:103" s="88" customFormat="1" x14ac:dyDescent="0.25">
      <c r="A438" s="91"/>
      <c r="B438" s="91"/>
      <c r="C438" s="91"/>
      <c r="D438" s="91"/>
      <c r="E438" s="91"/>
      <c r="F438" s="91"/>
      <c r="G438" s="91"/>
      <c r="I438" s="91"/>
      <c r="K438" s="91"/>
      <c r="L438" s="91"/>
      <c r="M438" s="91"/>
      <c r="N438" s="91"/>
      <c r="O438" s="91"/>
      <c r="P438" s="91"/>
      <c r="Q438" s="91"/>
      <c r="R438" s="91"/>
      <c r="S438" s="91"/>
      <c r="T438" s="91"/>
      <c r="U438" s="91"/>
      <c r="V438" s="91"/>
      <c r="W438" s="91"/>
      <c r="X438" s="91"/>
      <c r="AK438" s="91"/>
      <c r="AL438" s="91"/>
      <c r="AM438" s="91"/>
      <c r="AN438" s="91"/>
      <c r="AO438" s="91"/>
      <c r="CU438" s="439"/>
      <c r="CY438" s="87"/>
    </row>
    <row r="439" spans="1:103" s="88" customFormat="1" x14ac:dyDescent="0.25">
      <c r="A439" s="91"/>
      <c r="B439" s="91"/>
      <c r="C439" s="91"/>
      <c r="D439" s="91"/>
      <c r="E439" s="91"/>
      <c r="F439" s="91"/>
      <c r="G439" s="91"/>
      <c r="I439" s="91"/>
      <c r="K439" s="91"/>
      <c r="L439" s="91"/>
      <c r="M439" s="91"/>
      <c r="N439" s="91"/>
      <c r="O439" s="91"/>
      <c r="P439" s="91"/>
      <c r="Q439" s="91"/>
      <c r="R439" s="91"/>
      <c r="S439" s="91"/>
      <c r="T439" s="91"/>
      <c r="U439" s="91"/>
      <c r="V439" s="91"/>
      <c r="W439" s="91"/>
      <c r="X439" s="91"/>
      <c r="AK439" s="91"/>
      <c r="AL439" s="91"/>
      <c r="AM439" s="91"/>
      <c r="AN439" s="91"/>
      <c r="AO439" s="91"/>
      <c r="CU439" s="439"/>
      <c r="CY439" s="87"/>
    </row>
    <row r="440" spans="1:103" s="88" customFormat="1" x14ac:dyDescent="0.25">
      <c r="A440" s="91"/>
      <c r="B440" s="91"/>
      <c r="C440" s="91"/>
      <c r="D440" s="91"/>
      <c r="E440" s="91"/>
      <c r="F440" s="91"/>
      <c r="G440" s="91"/>
      <c r="I440" s="91"/>
      <c r="K440" s="91"/>
      <c r="L440" s="91"/>
      <c r="M440" s="91"/>
      <c r="N440" s="91"/>
      <c r="O440" s="91"/>
      <c r="P440" s="91"/>
      <c r="Q440" s="91"/>
      <c r="R440" s="91"/>
      <c r="S440" s="91"/>
      <c r="T440" s="91"/>
      <c r="U440" s="91"/>
      <c r="V440" s="91"/>
      <c r="W440" s="91"/>
      <c r="X440" s="91"/>
      <c r="AK440" s="91"/>
      <c r="AL440" s="91"/>
      <c r="AM440" s="91"/>
      <c r="AN440" s="91"/>
      <c r="AO440" s="91"/>
      <c r="CU440" s="439"/>
      <c r="CY440" s="87"/>
    </row>
    <row r="441" spans="1:103" s="88" customFormat="1" x14ac:dyDescent="0.25">
      <c r="A441" s="91"/>
      <c r="B441" s="91"/>
      <c r="C441" s="91"/>
      <c r="D441" s="91"/>
      <c r="E441" s="91"/>
      <c r="F441" s="91"/>
      <c r="G441" s="91"/>
      <c r="I441" s="91"/>
      <c r="K441" s="91"/>
      <c r="L441" s="91"/>
      <c r="M441" s="91"/>
      <c r="N441" s="91"/>
      <c r="O441" s="91"/>
      <c r="P441" s="91"/>
      <c r="Q441" s="91"/>
      <c r="R441" s="91"/>
      <c r="S441" s="91"/>
      <c r="T441" s="91"/>
      <c r="U441" s="91"/>
      <c r="V441" s="91"/>
      <c r="W441" s="91"/>
      <c r="X441" s="91"/>
      <c r="AK441" s="91"/>
      <c r="AL441" s="91"/>
      <c r="AM441" s="91"/>
      <c r="AN441" s="91"/>
      <c r="AO441" s="91"/>
      <c r="CU441" s="439"/>
      <c r="CY441" s="87"/>
    </row>
    <row r="442" spans="1:103" s="88" customFormat="1" x14ac:dyDescent="0.25">
      <c r="A442" s="91"/>
      <c r="B442" s="91"/>
      <c r="C442" s="91"/>
      <c r="D442" s="91"/>
      <c r="E442" s="91"/>
      <c r="F442" s="91"/>
      <c r="G442" s="91"/>
      <c r="I442" s="91"/>
      <c r="K442" s="91"/>
      <c r="L442" s="91"/>
      <c r="M442" s="91"/>
      <c r="N442" s="91"/>
      <c r="O442" s="91"/>
      <c r="P442" s="91"/>
      <c r="Q442" s="91"/>
      <c r="R442" s="91"/>
      <c r="S442" s="91"/>
      <c r="T442" s="91"/>
      <c r="U442" s="91"/>
      <c r="V442" s="91"/>
      <c r="W442" s="91"/>
      <c r="X442" s="91"/>
      <c r="AK442" s="91"/>
      <c r="AL442" s="91"/>
      <c r="AM442" s="91"/>
      <c r="AN442" s="91"/>
      <c r="AO442" s="91"/>
      <c r="CU442" s="439"/>
      <c r="CY442" s="87"/>
    </row>
    <row r="443" spans="1:103" s="88" customFormat="1" x14ac:dyDescent="0.25">
      <c r="A443" s="91"/>
      <c r="B443" s="91"/>
      <c r="C443" s="91"/>
      <c r="D443" s="91"/>
      <c r="E443" s="91"/>
      <c r="F443" s="91"/>
      <c r="G443" s="91"/>
      <c r="I443" s="91"/>
      <c r="K443" s="91"/>
      <c r="L443" s="91"/>
      <c r="M443" s="91"/>
      <c r="N443" s="91"/>
      <c r="O443" s="91"/>
      <c r="P443" s="91"/>
      <c r="Q443" s="91"/>
      <c r="R443" s="91"/>
      <c r="S443" s="91"/>
      <c r="T443" s="91"/>
      <c r="U443" s="91"/>
      <c r="V443" s="91"/>
      <c r="W443" s="91"/>
      <c r="X443" s="91"/>
      <c r="AK443" s="91"/>
      <c r="AL443" s="91"/>
      <c r="AM443" s="91"/>
      <c r="AN443" s="91"/>
      <c r="AO443" s="91"/>
      <c r="CU443" s="439"/>
      <c r="CY443" s="87"/>
    </row>
    <row r="444" spans="1:103" s="88" customFormat="1" x14ac:dyDescent="0.25">
      <c r="A444" s="91"/>
      <c r="B444" s="91"/>
      <c r="C444" s="91"/>
      <c r="D444" s="91"/>
      <c r="E444" s="91"/>
      <c r="F444" s="91"/>
      <c r="G444" s="91"/>
      <c r="I444" s="91"/>
      <c r="K444" s="91"/>
      <c r="L444" s="91"/>
      <c r="M444" s="91"/>
      <c r="N444" s="91"/>
      <c r="O444" s="91"/>
      <c r="P444" s="91"/>
      <c r="Q444" s="91"/>
      <c r="R444" s="91"/>
      <c r="S444" s="91"/>
      <c r="T444" s="91"/>
      <c r="U444" s="91"/>
      <c r="V444" s="91"/>
      <c r="W444" s="91"/>
      <c r="X444" s="91"/>
      <c r="AK444" s="91"/>
      <c r="AL444" s="91"/>
      <c r="AM444" s="91"/>
      <c r="AN444" s="91"/>
      <c r="AO444" s="91"/>
      <c r="CU444" s="439"/>
      <c r="CY444" s="87"/>
    </row>
    <row r="445" spans="1:103" s="88" customFormat="1" x14ac:dyDescent="0.25">
      <c r="A445" s="91"/>
      <c r="B445" s="91"/>
      <c r="C445" s="91"/>
      <c r="D445" s="91"/>
      <c r="E445" s="91"/>
      <c r="F445" s="91"/>
      <c r="G445" s="91"/>
      <c r="I445" s="91"/>
      <c r="K445" s="91"/>
      <c r="L445" s="91"/>
      <c r="M445" s="91"/>
      <c r="N445" s="91"/>
      <c r="O445" s="91"/>
      <c r="P445" s="91"/>
      <c r="Q445" s="91"/>
      <c r="R445" s="91"/>
      <c r="S445" s="91"/>
      <c r="T445" s="91"/>
      <c r="U445" s="91"/>
      <c r="V445" s="91"/>
      <c r="W445" s="91"/>
      <c r="X445" s="91"/>
      <c r="AK445" s="91"/>
      <c r="AL445" s="91"/>
      <c r="AM445" s="91"/>
      <c r="AN445" s="91"/>
      <c r="AO445" s="91"/>
      <c r="CU445" s="439"/>
      <c r="CY445" s="87"/>
    </row>
    <row r="446" spans="1:103" s="88" customFormat="1" x14ac:dyDescent="0.25">
      <c r="A446" s="91"/>
      <c r="B446" s="91"/>
      <c r="C446" s="91"/>
      <c r="D446" s="91"/>
      <c r="E446" s="91"/>
      <c r="F446" s="91"/>
      <c r="G446" s="91"/>
      <c r="I446" s="91"/>
      <c r="K446" s="91"/>
      <c r="L446" s="91"/>
      <c r="M446" s="91"/>
      <c r="N446" s="91"/>
      <c r="O446" s="91"/>
      <c r="P446" s="91"/>
      <c r="Q446" s="91"/>
      <c r="R446" s="91"/>
      <c r="S446" s="91"/>
      <c r="T446" s="91"/>
      <c r="U446" s="91"/>
      <c r="V446" s="91"/>
      <c r="W446" s="91"/>
      <c r="X446" s="91"/>
      <c r="AK446" s="91"/>
      <c r="AL446" s="91"/>
      <c r="AM446" s="91"/>
      <c r="AN446" s="91"/>
      <c r="AO446" s="91"/>
      <c r="CU446" s="439"/>
      <c r="CY446" s="87"/>
    </row>
    <row r="447" spans="1:103" s="88" customFormat="1" x14ac:dyDescent="0.25">
      <c r="A447" s="91"/>
      <c r="B447" s="91"/>
      <c r="C447" s="91"/>
      <c r="D447" s="91"/>
      <c r="E447" s="91"/>
      <c r="F447" s="91"/>
      <c r="G447" s="91"/>
      <c r="I447" s="91"/>
      <c r="K447" s="91"/>
      <c r="L447" s="91"/>
      <c r="M447" s="91"/>
      <c r="N447" s="91"/>
      <c r="O447" s="91"/>
      <c r="P447" s="91"/>
      <c r="Q447" s="91"/>
      <c r="R447" s="91"/>
      <c r="S447" s="91"/>
      <c r="T447" s="91"/>
      <c r="U447" s="91"/>
      <c r="V447" s="91"/>
      <c r="W447" s="91"/>
      <c r="X447" s="91"/>
      <c r="AK447" s="91"/>
      <c r="AL447" s="91"/>
      <c r="AM447" s="91"/>
      <c r="AN447" s="91"/>
      <c r="AO447" s="91"/>
      <c r="CU447" s="439"/>
      <c r="CY447" s="87"/>
    </row>
    <row r="448" spans="1:103" s="88" customFormat="1" x14ac:dyDescent="0.25">
      <c r="A448" s="91"/>
      <c r="B448" s="91"/>
      <c r="C448" s="91"/>
      <c r="D448" s="91"/>
      <c r="E448" s="91"/>
      <c r="F448" s="91"/>
      <c r="G448" s="91"/>
      <c r="I448" s="91"/>
      <c r="K448" s="91"/>
      <c r="L448" s="91"/>
      <c r="M448" s="91"/>
      <c r="N448" s="91"/>
      <c r="O448" s="91"/>
      <c r="P448" s="91"/>
      <c r="Q448" s="91"/>
      <c r="R448" s="91"/>
      <c r="S448" s="91"/>
      <c r="T448" s="91"/>
      <c r="U448" s="91"/>
      <c r="V448" s="91"/>
      <c r="W448" s="91"/>
      <c r="X448" s="91"/>
      <c r="AK448" s="91"/>
      <c r="AL448" s="91"/>
      <c r="AM448" s="91"/>
      <c r="AN448" s="91"/>
      <c r="AO448" s="91"/>
      <c r="CU448" s="439"/>
      <c r="CY448" s="87"/>
    </row>
    <row r="449" spans="1:103" s="88" customFormat="1" x14ac:dyDescent="0.25">
      <c r="A449" s="91"/>
      <c r="B449" s="91"/>
      <c r="C449" s="91"/>
      <c r="D449" s="91"/>
      <c r="E449" s="91"/>
      <c r="F449" s="91"/>
      <c r="G449" s="91"/>
      <c r="I449" s="91"/>
      <c r="K449" s="91"/>
      <c r="L449" s="91"/>
      <c r="M449" s="91"/>
      <c r="N449" s="91"/>
      <c r="O449" s="91"/>
      <c r="P449" s="91"/>
      <c r="Q449" s="91"/>
      <c r="R449" s="91"/>
      <c r="S449" s="91"/>
      <c r="T449" s="91"/>
      <c r="U449" s="91"/>
      <c r="V449" s="91"/>
      <c r="W449" s="91"/>
      <c r="X449" s="91"/>
      <c r="AK449" s="91"/>
      <c r="AL449" s="91"/>
      <c r="AM449" s="91"/>
      <c r="AN449" s="91"/>
      <c r="AO449" s="91"/>
      <c r="CU449" s="439"/>
      <c r="CY449" s="87"/>
    </row>
    <row r="450" spans="1:103" s="88" customFormat="1" x14ac:dyDescent="0.25">
      <c r="A450" s="91"/>
      <c r="B450" s="91"/>
      <c r="C450" s="91"/>
      <c r="D450" s="91"/>
      <c r="E450" s="91"/>
      <c r="F450" s="91"/>
      <c r="G450" s="91"/>
      <c r="I450" s="91"/>
      <c r="K450" s="91"/>
      <c r="L450" s="91"/>
      <c r="M450" s="91"/>
      <c r="N450" s="91"/>
      <c r="O450" s="91"/>
      <c r="P450" s="91"/>
      <c r="Q450" s="91"/>
      <c r="R450" s="91"/>
      <c r="S450" s="91"/>
      <c r="T450" s="91"/>
      <c r="U450" s="91"/>
      <c r="V450" s="91"/>
      <c r="W450" s="91"/>
      <c r="X450" s="91"/>
      <c r="AK450" s="91"/>
      <c r="AL450" s="91"/>
      <c r="AM450" s="91"/>
      <c r="AN450" s="91"/>
      <c r="AO450" s="91"/>
      <c r="CU450" s="439"/>
      <c r="CY450" s="87"/>
    </row>
    <row r="451" spans="1:103" s="88" customFormat="1" x14ac:dyDescent="0.25">
      <c r="A451" s="91"/>
      <c r="B451" s="91"/>
      <c r="C451" s="91"/>
      <c r="D451" s="91"/>
      <c r="E451" s="91"/>
      <c r="F451" s="91"/>
      <c r="G451" s="91"/>
      <c r="I451" s="91"/>
      <c r="K451" s="91"/>
      <c r="L451" s="91"/>
      <c r="M451" s="91"/>
      <c r="N451" s="91"/>
      <c r="O451" s="91"/>
      <c r="P451" s="91"/>
      <c r="Q451" s="91"/>
      <c r="R451" s="91"/>
      <c r="S451" s="91"/>
      <c r="T451" s="91"/>
      <c r="U451" s="91"/>
      <c r="V451" s="91"/>
      <c r="W451" s="91"/>
      <c r="X451" s="91"/>
      <c r="AK451" s="91"/>
      <c r="AL451" s="91"/>
      <c r="AM451" s="91"/>
      <c r="AN451" s="91"/>
      <c r="AO451" s="91"/>
      <c r="CU451" s="439"/>
      <c r="CY451" s="87"/>
    </row>
    <row r="452" spans="1:103" s="88" customFormat="1" x14ac:dyDescent="0.25">
      <c r="A452" s="91"/>
      <c r="B452" s="91"/>
      <c r="C452" s="91"/>
      <c r="D452" s="91"/>
      <c r="E452" s="91"/>
      <c r="F452" s="91"/>
      <c r="G452" s="91"/>
      <c r="I452" s="91"/>
      <c r="K452" s="91"/>
      <c r="L452" s="91"/>
      <c r="M452" s="91"/>
      <c r="N452" s="91"/>
      <c r="O452" s="91"/>
      <c r="P452" s="91"/>
      <c r="Q452" s="91"/>
      <c r="R452" s="91"/>
      <c r="S452" s="91"/>
      <c r="T452" s="91"/>
      <c r="U452" s="91"/>
      <c r="V452" s="91"/>
      <c r="W452" s="91"/>
      <c r="X452" s="91"/>
      <c r="AK452" s="91"/>
      <c r="AL452" s="91"/>
      <c r="AM452" s="91"/>
      <c r="AN452" s="91"/>
      <c r="AO452" s="91"/>
      <c r="CU452" s="439"/>
      <c r="CY452" s="87"/>
    </row>
    <row r="453" spans="1:103" s="88" customFormat="1" x14ac:dyDescent="0.25">
      <c r="A453" s="91"/>
      <c r="B453" s="91"/>
      <c r="C453" s="91"/>
      <c r="D453" s="91"/>
      <c r="E453" s="91"/>
      <c r="F453" s="91"/>
      <c r="G453" s="91"/>
      <c r="I453" s="91"/>
      <c r="K453" s="91"/>
      <c r="L453" s="91"/>
      <c r="M453" s="91"/>
      <c r="N453" s="91"/>
      <c r="O453" s="91"/>
      <c r="P453" s="91"/>
      <c r="Q453" s="91"/>
      <c r="R453" s="91"/>
      <c r="S453" s="91"/>
      <c r="T453" s="91"/>
      <c r="U453" s="91"/>
      <c r="V453" s="91"/>
      <c r="W453" s="91"/>
      <c r="X453" s="91"/>
      <c r="AK453" s="91"/>
      <c r="AL453" s="91"/>
      <c r="AM453" s="91"/>
      <c r="AN453" s="91"/>
      <c r="AO453" s="91"/>
      <c r="CU453" s="439"/>
      <c r="CY453" s="87"/>
    </row>
    <row r="454" spans="1:103" s="88" customFormat="1" x14ac:dyDescent="0.25">
      <c r="A454" s="91"/>
      <c r="B454" s="91"/>
      <c r="C454" s="91"/>
      <c r="D454" s="91"/>
      <c r="E454" s="91"/>
      <c r="F454" s="91"/>
      <c r="G454" s="91"/>
      <c r="I454" s="91"/>
      <c r="K454" s="91"/>
      <c r="L454" s="91"/>
      <c r="M454" s="91"/>
      <c r="N454" s="91"/>
      <c r="O454" s="91"/>
      <c r="P454" s="91"/>
      <c r="Q454" s="91"/>
      <c r="R454" s="91"/>
      <c r="S454" s="91"/>
      <c r="T454" s="91"/>
      <c r="U454" s="91"/>
      <c r="V454" s="91"/>
      <c r="W454" s="91"/>
      <c r="X454" s="91"/>
      <c r="AK454" s="91"/>
      <c r="AL454" s="91"/>
      <c r="AM454" s="91"/>
      <c r="AN454" s="91"/>
      <c r="AO454" s="91"/>
      <c r="CU454" s="439"/>
      <c r="CY454" s="87"/>
    </row>
    <row r="455" spans="1:103" s="88" customFormat="1" x14ac:dyDescent="0.25">
      <c r="A455" s="91"/>
      <c r="B455" s="91"/>
      <c r="C455" s="91"/>
      <c r="D455" s="91"/>
      <c r="E455" s="91"/>
      <c r="F455" s="91"/>
      <c r="G455" s="91"/>
      <c r="I455" s="91"/>
      <c r="K455" s="91"/>
      <c r="L455" s="91"/>
      <c r="M455" s="91"/>
      <c r="N455" s="91"/>
      <c r="O455" s="91"/>
      <c r="P455" s="91"/>
      <c r="Q455" s="91"/>
      <c r="R455" s="91"/>
      <c r="S455" s="91"/>
      <c r="T455" s="91"/>
      <c r="U455" s="91"/>
      <c r="V455" s="91"/>
      <c r="W455" s="91"/>
      <c r="X455" s="91"/>
      <c r="AK455" s="91"/>
      <c r="AL455" s="91"/>
      <c r="AM455" s="91"/>
      <c r="AN455" s="91"/>
      <c r="AO455" s="91"/>
      <c r="CU455" s="439"/>
      <c r="CY455" s="87"/>
    </row>
    <row r="456" spans="1:103" s="88" customFormat="1" x14ac:dyDescent="0.25">
      <c r="A456" s="91"/>
      <c r="B456" s="91"/>
      <c r="C456" s="91"/>
      <c r="D456" s="91"/>
      <c r="E456" s="91"/>
      <c r="F456" s="91"/>
      <c r="G456" s="91"/>
      <c r="I456" s="91"/>
      <c r="K456" s="91"/>
      <c r="L456" s="91"/>
      <c r="M456" s="91"/>
      <c r="N456" s="91"/>
      <c r="O456" s="91"/>
      <c r="P456" s="91"/>
      <c r="Q456" s="91"/>
      <c r="R456" s="91"/>
      <c r="S456" s="91"/>
      <c r="T456" s="91"/>
      <c r="U456" s="91"/>
      <c r="V456" s="91"/>
      <c r="W456" s="91"/>
      <c r="X456" s="91"/>
      <c r="AK456" s="91"/>
      <c r="AL456" s="91"/>
      <c r="AM456" s="91"/>
      <c r="AN456" s="91"/>
      <c r="AO456" s="91"/>
      <c r="CU456" s="439"/>
      <c r="CY456" s="87"/>
    </row>
    <row r="457" spans="1:103" s="88" customFormat="1" x14ac:dyDescent="0.25">
      <c r="A457" s="91"/>
      <c r="B457" s="91"/>
      <c r="C457" s="91"/>
      <c r="D457" s="91"/>
      <c r="E457" s="91"/>
      <c r="F457" s="91"/>
      <c r="G457" s="91"/>
      <c r="I457" s="91"/>
      <c r="K457" s="91"/>
      <c r="L457" s="91"/>
      <c r="M457" s="91"/>
      <c r="N457" s="91"/>
      <c r="O457" s="91"/>
      <c r="P457" s="91"/>
      <c r="Q457" s="91"/>
      <c r="R457" s="91"/>
      <c r="S457" s="91"/>
      <c r="T457" s="91"/>
      <c r="U457" s="91"/>
      <c r="V457" s="91"/>
      <c r="W457" s="91"/>
      <c r="X457" s="91"/>
      <c r="AK457" s="91"/>
      <c r="AL457" s="91"/>
      <c r="AM457" s="91"/>
      <c r="AN457" s="91"/>
      <c r="AO457" s="91"/>
      <c r="CU457" s="439"/>
      <c r="CY457" s="87"/>
    </row>
    <row r="458" spans="1:103" s="88" customFormat="1" x14ac:dyDescent="0.25">
      <c r="A458" s="91"/>
      <c r="B458" s="91"/>
      <c r="C458" s="91"/>
      <c r="D458" s="91"/>
      <c r="E458" s="91"/>
      <c r="F458" s="91"/>
      <c r="G458" s="91"/>
      <c r="I458" s="91"/>
      <c r="K458" s="91"/>
      <c r="L458" s="91"/>
      <c r="M458" s="91"/>
      <c r="N458" s="91"/>
      <c r="O458" s="91"/>
      <c r="P458" s="91"/>
      <c r="Q458" s="91"/>
      <c r="R458" s="91"/>
      <c r="S458" s="91"/>
      <c r="T458" s="91"/>
      <c r="U458" s="91"/>
      <c r="V458" s="91"/>
      <c r="W458" s="91"/>
      <c r="X458" s="91"/>
      <c r="AK458" s="91"/>
      <c r="AL458" s="91"/>
      <c r="AM458" s="91"/>
      <c r="AN458" s="91"/>
      <c r="AO458" s="91"/>
      <c r="CU458" s="439"/>
      <c r="CY458" s="87"/>
    </row>
    <row r="459" spans="1:103" s="88" customFormat="1" x14ac:dyDescent="0.25">
      <c r="A459" s="91"/>
      <c r="B459" s="91"/>
      <c r="C459" s="91"/>
      <c r="D459" s="91"/>
      <c r="E459" s="91"/>
      <c r="F459" s="91"/>
      <c r="G459" s="91"/>
      <c r="I459" s="91"/>
      <c r="K459" s="91"/>
      <c r="L459" s="91"/>
      <c r="M459" s="91"/>
      <c r="N459" s="91"/>
      <c r="O459" s="91"/>
      <c r="P459" s="91"/>
      <c r="Q459" s="91"/>
      <c r="R459" s="91"/>
      <c r="S459" s="91"/>
      <c r="T459" s="91"/>
      <c r="U459" s="91"/>
      <c r="V459" s="91"/>
      <c r="W459" s="91"/>
      <c r="X459" s="91"/>
      <c r="AK459" s="91"/>
      <c r="AL459" s="91"/>
      <c r="AM459" s="91"/>
      <c r="AN459" s="91"/>
      <c r="AO459" s="91"/>
      <c r="CU459" s="439"/>
      <c r="CY459" s="87"/>
    </row>
    <row r="460" spans="1:103" s="88" customFormat="1" x14ac:dyDescent="0.25">
      <c r="A460" s="91"/>
      <c r="B460" s="91"/>
      <c r="C460" s="91"/>
      <c r="D460" s="91"/>
      <c r="E460" s="91"/>
      <c r="F460" s="91"/>
      <c r="G460" s="91"/>
      <c r="I460" s="91"/>
      <c r="K460" s="91"/>
      <c r="L460" s="91"/>
      <c r="M460" s="91"/>
      <c r="N460" s="91"/>
      <c r="O460" s="91"/>
      <c r="P460" s="91"/>
      <c r="Q460" s="91"/>
      <c r="R460" s="91"/>
      <c r="S460" s="91"/>
      <c r="T460" s="91"/>
      <c r="U460" s="91"/>
      <c r="V460" s="91"/>
      <c r="W460" s="91"/>
      <c r="X460" s="91"/>
      <c r="AK460" s="91"/>
      <c r="AL460" s="91"/>
      <c r="AM460" s="91"/>
      <c r="AN460" s="91"/>
      <c r="AO460" s="91"/>
      <c r="CU460" s="439"/>
      <c r="CY460" s="87"/>
    </row>
    <row r="461" spans="1:103" s="88" customFormat="1" x14ac:dyDescent="0.25">
      <c r="A461" s="91"/>
      <c r="B461" s="91"/>
      <c r="C461" s="91"/>
      <c r="D461" s="91"/>
      <c r="E461" s="91"/>
      <c r="F461" s="91"/>
      <c r="G461" s="91"/>
      <c r="I461" s="91"/>
      <c r="K461" s="91"/>
      <c r="L461" s="91"/>
      <c r="M461" s="91"/>
      <c r="N461" s="91"/>
      <c r="O461" s="91"/>
      <c r="P461" s="91"/>
      <c r="Q461" s="91"/>
      <c r="R461" s="91"/>
      <c r="S461" s="91"/>
      <c r="T461" s="91"/>
      <c r="U461" s="91"/>
      <c r="V461" s="91"/>
      <c r="W461" s="91"/>
      <c r="X461" s="91"/>
      <c r="AK461" s="91"/>
      <c r="AL461" s="91"/>
      <c r="AM461" s="91"/>
      <c r="AN461" s="91"/>
      <c r="AO461" s="91"/>
      <c r="CU461" s="439"/>
      <c r="CY461" s="87"/>
    </row>
    <row r="462" spans="1:103" s="88" customFormat="1" x14ac:dyDescent="0.25">
      <c r="A462" s="91"/>
      <c r="B462" s="91"/>
      <c r="C462" s="91"/>
      <c r="D462" s="91"/>
      <c r="E462" s="91"/>
      <c r="F462" s="91"/>
      <c r="G462" s="91"/>
      <c r="I462" s="91"/>
      <c r="K462" s="91"/>
      <c r="L462" s="91"/>
      <c r="M462" s="91"/>
      <c r="N462" s="91"/>
      <c r="O462" s="91"/>
      <c r="P462" s="91"/>
      <c r="Q462" s="91"/>
      <c r="R462" s="91"/>
      <c r="S462" s="91"/>
      <c r="T462" s="91"/>
      <c r="U462" s="91"/>
      <c r="V462" s="91"/>
      <c r="W462" s="91"/>
      <c r="X462" s="91"/>
      <c r="AK462" s="91"/>
      <c r="AL462" s="91"/>
      <c r="AM462" s="91"/>
      <c r="AN462" s="91"/>
      <c r="AO462" s="91"/>
      <c r="CU462" s="439"/>
      <c r="CY462" s="87"/>
    </row>
    <row r="463" spans="1:103" s="88" customFormat="1" x14ac:dyDescent="0.25">
      <c r="A463" s="91"/>
      <c r="B463" s="91"/>
      <c r="C463" s="91"/>
      <c r="D463" s="91"/>
      <c r="E463" s="91"/>
      <c r="F463" s="91"/>
      <c r="G463" s="91"/>
      <c r="I463" s="91"/>
      <c r="K463" s="91"/>
      <c r="L463" s="91"/>
      <c r="M463" s="91"/>
      <c r="N463" s="91"/>
      <c r="O463" s="91"/>
      <c r="P463" s="91"/>
      <c r="Q463" s="91"/>
      <c r="R463" s="91"/>
      <c r="S463" s="91"/>
      <c r="T463" s="91"/>
      <c r="U463" s="91"/>
      <c r="V463" s="91"/>
      <c r="W463" s="91"/>
      <c r="X463" s="91"/>
      <c r="AK463" s="91"/>
      <c r="AL463" s="91"/>
      <c r="AM463" s="91"/>
      <c r="AN463" s="91"/>
      <c r="AO463" s="91"/>
      <c r="CU463" s="439"/>
      <c r="CY463" s="87"/>
    </row>
    <row r="464" spans="1:103" s="88" customFormat="1" x14ac:dyDescent="0.25">
      <c r="A464" s="91"/>
      <c r="B464" s="91"/>
      <c r="C464" s="91"/>
      <c r="D464" s="91"/>
      <c r="E464" s="91"/>
      <c r="F464" s="91"/>
      <c r="G464" s="91"/>
      <c r="I464" s="91"/>
      <c r="K464" s="91"/>
      <c r="L464" s="91"/>
      <c r="M464" s="91"/>
      <c r="N464" s="91"/>
      <c r="O464" s="91"/>
      <c r="P464" s="91"/>
      <c r="Q464" s="91"/>
      <c r="R464" s="91"/>
      <c r="S464" s="91"/>
      <c r="T464" s="91"/>
      <c r="U464" s="91"/>
      <c r="V464" s="91"/>
      <c r="W464" s="91"/>
      <c r="X464" s="91"/>
      <c r="AK464" s="91"/>
      <c r="AL464" s="91"/>
      <c r="AM464" s="91"/>
      <c r="AN464" s="91"/>
      <c r="AO464" s="91"/>
      <c r="CU464" s="439"/>
      <c r="CY464" s="87"/>
    </row>
    <row r="465" spans="1:103" s="88" customFormat="1" x14ac:dyDescent="0.25">
      <c r="A465" s="91"/>
      <c r="B465" s="91"/>
      <c r="C465" s="91"/>
      <c r="D465" s="91"/>
      <c r="E465" s="91"/>
      <c r="F465" s="91"/>
      <c r="G465" s="91"/>
      <c r="I465" s="91"/>
      <c r="K465" s="91"/>
      <c r="L465" s="91"/>
      <c r="M465" s="91"/>
      <c r="N465" s="91"/>
      <c r="O465" s="91"/>
      <c r="P465" s="91"/>
      <c r="Q465" s="91"/>
      <c r="R465" s="91"/>
      <c r="S465" s="91"/>
      <c r="T465" s="91"/>
      <c r="U465" s="91"/>
      <c r="V465" s="91"/>
      <c r="W465" s="91"/>
      <c r="X465" s="91"/>
      <c r="AK465" s="91"/>
      <c r="AL465" s="91"/>
      <c r="AM465" s="91"/>
      <c r="AN465" s="91"/>
      <c r="AO465" s="91"/>
      <c r="CU465" s="439"/>
      <c r="CY465" s="87"/>
    </row>
    <row r="466" spans="1:103" s="88" customFormat="1" x14ac:dyDescent="0.25">
      <c r="A466" s="91"/>
      <c r="B466" s="91"/>
      <c r="C466" s="91"/>
      <c r="D466" s="91"/>
      <c r="E466" s="91"/>
      <c r="F466" s="91"/>
      <c r="G466" s="91"/>
      <c r="I466" s="91"/>
      <c r="K466" s="91"/>
      <c r="L466" s="91"/>
      <c r="M466" s="91"/>
      <c r="N466" s="91"/>
      <c r="O466" s="91"/>
      <c r="P466" s="91"/>
      <c r="Q466" s="91"/>
      <c r="R466" s="91"/>
      <c r="S466" s="91"/>
      <c r="T466" s="91"/>
      <c r="U466" s="91"/>
      <c r="V466" s="91"/>
      <c r="W466" s="91"/>
      <c r="X466" s="91"/>
      <c r="AK466" s="91"/>
      <c r="AL466" s="91"/>
      <c r="AM466" s="91"/>
      <c r="AN466" s="91"/>
      <c r="AO466" s="91"/>
      <c r="CU466" s="439"/>
      <c r="CY466" s="87"/>
    </row>
    <row r="467" spans="1:103" s="88" customFormat="1" x14ac:dyDescent="0.25">
      <c r="A467" s="91"/>
      <c r="B467" s="91"/>
      <c r="C467" s="91"/>
      <c r="D467" s="91"/>
      <c r="E467" s="91"/>
      <c r="F467" s="91"/>
      <c r="G467" s="91"/>
      <c r="I467" s="91"/>
      <c r="K467" s="91"/>
      <c r="L467" s="91"/>
      <c r="M467" s="91"/>
      <c r="N467" s="91"/>
      <c r="O467" s="91"/>
      <c r="P467" s="91"/>
      <c r="Q467" s="91"/>
      <c r="R467" s="91"/>
      <c r="S467" s="91"/>
      <c r="T467" s="91"/>
      <c r="U467" s="91"/>
      <c r="V467" s="91"/>
      <c r="W467" s="91"/>
      <c r="X467" s="91"/>
      <c r="AK467" s="91"/>
      <c r="AL467" s="91"/>
      <c r="AM467" s="91"/>
      <c r="AN467" s="91"/>
      <c r="AO467" s="91"/>
      <c r="CU467" s="439"/>
      <c r="CY467" s="87"/>
    </row>
    <row r="468" spans="1:103" s="88" customFormat="1" x14ac:dyDescent="0.25">
      <c r="A468" s="91"/>
      <c r="B468" s="91"/>
      <c r="C468" s="91"/>
      <c r="D468" s="91"/>
      <c r="E468" s="91"/>
      <c r="F468" s="91"/>
      <c r="G468" s="91"/>
      <c r="I468" s="91"/>
      <c r="K468" s="91"/>
      <c r="L468" s="91"/>
      <c r="M468" s="91"/>
      <c r="N468" s="91"/>
      <c r="O468" s="91"/>
      <c r="P468" s="91"/>
      <c r="Q468" s="91"/>
      <c r="R468" s="91"/>
      <c r="S468" s="91"/>
      <c r="T468" s="91"/>
      <c r="U468" s="91"/>
      <c r="V468" s="91"/>
      <c r="W468" s="91"/>
      <c r="X468" s="91"/>
      <c r="AK468" s="91"/>
      <c r="AL468" s="91"/>
      <c r="AM468" s="91"/>
      <c r="AN468" s="91"/>
      <c r="AO468" s="91"/>
      <c r="CU468" s="439"/>
      <c r="CY468" s="87"/>
    </row>
    <row r="469" spans="1:103" s="88" customFormat="1" x14ac:dyDescent="0.25">
      <c r="A469" s="91"/>
      <c r="B469" s="91"/>
      <c r="C469" s="91"/>
      <c r="D469" s="91"/>
      <c r="E469" s="91"/>
      <c r="F469" s="91"/>
      <c r="G469" s="91"/>
      <c r="I469" s="91"/>
      <c r="K469" s="91"/>
      <c r="L469" s="91"/>
      <c r="M469" s="91"/>
      <c r="N469" s="91"/>
      <c r="O469" s="91"/>
      <c r="P469" s="91"/>
      <c r="Q469" s="91"/>
      <c r="R469" s="91"/>
      <c r="S469" s="91"/>
      <c r="T469" s="91"/>
      <c r="U469" s="91"/>
      <c r="V469" s="91"/>
      <c r="W469" s="91"/>
      <c r="X469" s="91"/>
      <c r="AK469" s="91"/>
      <c r="AL469" s="91"/>
      <c r="AM469" s="91"/>
      <c r="AN469" s="91"/>
      <c r="AO469" s="91"/>
      <c r="CU469" s="439"/>
      <c r="CY469" s="87"/>
    </row>
    <row r="470" spans="1:103" s="88" customFormat="1" x14ac:dyDescent="0.25">
      <c r="A470" s="91"/>
      <c r="B470" s="91"/>
      <c r="C470" s="91"/>
      <c r="D470" s="91"/>
      <c r="E470" s="91"/>
      <c r="F470" s="91"/>
      <c r="G470" s="91"/>
      <c r="I470" s="91"/>
      <c r="K470" s="91"/>
      <c r="L470" s="91"/>
      <c r="M470" s="91"/>
      <c r="N470" s="91"/>
      <c r="O470" s="91"/>
      <c r="P470" s="91"/>
      <c r="Q470" s="91"/>
      <c r="R470" s="91"/>
      <c r="S470" s="91"/>
      <c r="T470" s="91"/>
      <c r="U470" s="91"/>
      <c r="V470" s="91"/>
      <c r="W470" s="91"/>
      <c r="X470" s="91"/>
      <c r="AK470" s="91"/>
      <c r="AL470" s="91"/>
      <c r="AM470" s="91"/>
      <c r="AN470" s="91"/>
      <c r="AO470" s="91"/>
      <c r="CU470" s="439"/>
      <c r="CY470" s="87"/>
    </row>
    <row r="471" spans="1:103" s="88" customFormat="1" x14ac:dyDescent="0.25">
      <c r="A471" s="91"/>
      <c r="B471" s="91"/>
      <c r="C471" s="91"/>
      <c r="D471" s="91"/>
      <c r="E471" s="91"/>
      <c r="F471" s="91"/>
      <c r="G471" s="91"/>
      <c r="I471" s="91"/>
      <c r="K471" s="91"/>
      <c r="L471" s="91"/>
      <c r="M471" s="91"/>
      <c r="N471" s="91"/>
      <c r="O471" s="91"/>
      <c r="P471" s="91"/>
      <c r="Q471" s="91"/>
      <c r="R471" s="91"/>
      <c r="S471" s="91"/>
      <c r="T471" s="91"/>
      <c r="U471" s="91"/>
      <c r="V471" s="91"/>
      <c r="W471" s="91"/>
      <c r="X471" s="91"/>
      <c r="AK471" s="91"/>
      <c r="AL471" s="91"/>
      <c r="AM471" s="91"/>
      <c r="AN471" s="91"/>
      <c r="AO471" s="91"/>
      <c r="CU471" s="439"/>
      <c r="CY471" s="87"/>
    </row>
    <row r="472" spans="1:103" s="88" customFormat="1" x14ac:dyDescent="0.25">
      <c r="A472" s="91"/>
      <c r="B472" s="91"/>
      <c r="C472" s="91"/>
      <c r="D472" s="91"/>
      <c r="E472" s="91"/>
      <c r="F472" s="91"/>
      <c r="G472" s="91"/>
      <c r="I472" s="91"/>
      <c r="K472" s="91"/>
      <c r="L472" s="91"/>
      <c r="M472" s="91"/>
      <c r="N472" s="91"/>
      <c r="O472" s="91"/>
      <c r="P472" s="91"/>
      <c r="Q472" s="91"/>
      <c r="R472" s="91"/>
      <c r="S472" s="91"/>
      <c r="T472" s="91"/>
      <c r="U472" s="91"/>
      <c r="V472" s="91"/>
      <c r="W472" s="91"/>
      <c r="X472" s="91"/>
      <c r="AK472" s="91"/>
      <c r="AL472" s="91"/>
      <c r="AM472" s="91"/>
      <c r="AN472" s="91"/>
      <c r="AO472" s="91"/>
      <c r="CU472" s="439"/>
      <c r="CY472" s="87"/>
    </row>
    <row r="473" spans="1:103" s="88" customFormat="1" x14ac:dyDescent="0.25">
      <c r="A473" s="91"/>
      <c r="B473" s="91"/>
      <c r="C473" s="91"/>
      <c r="D473" s="91"/>
      <c r="E473" s="91"/>
      <c r="F473" s="91"/>
      <c r="G473" s="91"/>
      <c r="I473" s="91"/>
      <c r="K473" s="91"/>
      <c r="L473" s="91"/>
      <c r="M473" s="91"/>
      <c r="N473" s="91"/>
      <c r="O473" s="91"/>
      <c r="P473" s="91"/>
      <c r="Q473" s="91"/>
      <c r="R473" s="91"/>
      <c r="S473" s="91"/>
      <c r="T473" s="91"/>
      <c r="U473" s="91"/>
      <c r="V473" s="91"/>
      <c r="W473" s="91"/>
      <c r="X473" s="91"/>
      <c r="AK473" s="91"/>
      <c r="AL473" s="91"/>
      <c r="AM473" s="91"/>
      <c r="AN473" s="91"/>
      <c r="AO473" s="91"/>
      <c r="CU473" s="439"/>
      <c r="CY473" s="87"/>
    </row>
    <row r="474" spans="1:103" s="88" customFormat="1" x14ac:dyDescent="0.25">
      <c r="A474" s="91"/>
      <c r="B474" s="91"/>
      <c r="C474" s="91"/>
      <c r="D474" s="91"/>
      <c r="E474" s="91"/>
      <c r="F474" s="91"/>
      <c r="G474" s="91"/>
      <c r="I474" s="91"/>
      <c r="K474" s="91"/>
      <c r="L474" s="91"/>
      <c r="M474" s="91"/>
      <c r="N474" s="91"/>
      <c r="O474" s="91"/>
      <c r="P474" s="91"/>
      <c r="Q474" s="91"/>
      <c r="R474" s="91"/>
      <c r="S474" s="91"/>
      <c r="T474" s="91"/>
      <c r="U474" s="91"/>
      <c r="V474" s="91"/>
      <c r="W474" s="91"/>
      <c r="X474" s="91"/>
      <c r="AK474" s="91"/>
      <c r="AL474" s="91"/>
      <c r="AM474" s="91"/>
      <c r="AN474" s="91"/>
      <c r="AO474" s="91"/>
      <c r="CU474" s="439"/>
      <c r="CY474" s="87"/>
    </row>
    <row r="475" spans="1:103" s="88" customFormat="1" x14ac:dyDescent="0.25">
      <c r="A475" s="91"/>
      <c r="B475" s="91"/>
      <c r="C475" s="91"/>
      <c r="D475" s="91"/>
      <c r="E475" s="91"/>
      <c r="F475" s="91"/>
      <c r="G475" s="91"/>
      <c r="I475" s="91"/>
      <c r="K475" s="91"/>
      <c r="L475" s="91"/>
      <c r="M475" s="91"/>
      <c r="N475" s="91"/>
      <c r="O475" s="91"/>
      <c r="P475" s="91"/>
      <c r="Q475" s="91"/>
      <c r="R475" s="91"/>
      <c r="S475" s="91"/>
      <c r="T475" s="91"/>
      <c r="U475" s="91"/>
      <c r="V475" s="91"/>
      <c r="W475" s="91"/>
      <c r="X475" s="91"/>
      <c r="AK475" s="91"/>
      <c r="AL475" s="91"/>
      <c r="AM475" s="91"/>
      <c r="AN475" s="91"/>
      <c r="AO475" s="91"/>
      <c r="CU475" s="439"/>
      <c r="CY475" s="87"/>
    </row>
    <row r="476" spans="1:103" s="88" customFormat="1" x14ac:dyDescent="0.25">
      <c r="A476" s="91"/>
      <c r="B476" s="91"/>
      <c r="C476" s="91"/>
      <c r="D476" s="91"/>
      <c r="E476" s="91"/>
      <c r="F476" s="91"/>
      <c r="G476" s="91"/>
      <c r="I476" s="91"/>
      <c r="K476" s="91"/>
      <c r="L476" s="91"/>
      <c r="M476" s="91"/>
      <c r="N476" s="91"/>
      <c r="O476" s="91"/>
      <c r="P476" s="91"/>
      <c r="Q476" s="91"/>
      <c r="R476" s="91"/>
      <c r="S476" s="91"/>
      <c r="T476" s="91"/>
      <c r="U476" s="91"/>
      <c r="V476" s="91"/>
      <c r="W476" s="91"/>
      <c r="X476" s="91"/>
      <c r="AK476" s="91"/>
      <c r="AL476" s="91"/>
      <c r="AM476" s="91"/>
      <c r="AN476" s="91"/>
      <c r="AO476" s="91"/>
      <c r="CU476" s="439"/>
      <c r="CY476" s="87"/>
    </row>
    <row r="477" spans="1:103" s="88" customFormat="1" x14ac:dyDescent="0.25">
      <c r="A477" s="91"/>
      <c r="B477" s="91"/>
      <c r="C477" s="91"/>
      <c r="D477" s="91"/>
      <c r="E477" s="91"/>
      <c r="F477" s="91"/>
      <c r="G477" s="91"/>
      <c r="I477" s="91"/>
      <c r="K477" s="91"/>
      <c r="L477" s="91"/>
      <c r="M477" s="91"/>
      <c r="N477" s="91"/>
      <c r="O477" s="91"/>
      <c r="P477" s="91"/>
      <c r="Q477" s="91"/>
      <c r="R477" s="91"/>
      <c r="S477" s="91"/>
      <c r="T477" s="91"/>
      <c r="U477" s="91"/>
      <c r="V477" s="91"/>
      <c r="W477" s="91"/>
      <c r="X477" s="91"/>
      <c r="AK477" s="91"/>
      <c r="AL477" s="91"/>
      <c r="AM477" s="91"/>
      <c r="AN477" s="91"/>
      <c r="AO477" s="91"/>
      <c r="CU477" s="439"/>
      <c r="CY477" s="87"/>
    </row>
    <row r="478" spans="1:103" s="88" customFormat="1" x14ac:dyDescent="0.25">
      <c r="A478" s="91"/>
      <c r="B478" s="91"/>
      <c r="C478" s="91"/>
      <c r="D478" s="91"/>
      <c r="E478" s="91"/>
      <c r="F478" s="91"/>
      <c r="G478" s="91"/>
      <c r="I478" s="91"/>
      <c r="K478" s="91"/>
      <c r="L478" s="91"/>
      <c r="M478" s="91"/>
      <c r="N478" s="91"/>
      <c r="O478" s="91"/>
      <c r="P478" s="91"/>
      <c r="Q478" s="91"/>
      <c r="R478" s="91"/>
      <c r="S478" s="91"/>
      <c r="T478" s="91"/>
      <c r="U478" s="91"/>
      <c r="V478" s="91"/>
      <c r="W478" s="91"/>
      <c r="X478" s="91"/>
      <c r="AK478" s="91"/>
      <c r="AL478" s="91"/>
      <c r="AM478" s="91"/>
      <c r="AN478" s="91"/>
      <c r="AO478" s="91"/>
      <c r="CU478" s="439"/>
      <c r="CY478" s="87"/>
    </row>
    <row r="479" spans="1:103" s="88" customFormat="1" x14ac:dyDescent="0.25">
      <c r="A479" s="91"/>
      <c r="B479" s="91"/>
      <c r="C479" s="91"/>
      <c r="D479" s="91"/>
      <c r="E479" s="91"/>
      <c r="F479" s="91"/>
      <c r="G479" s="91"/>
      <c r="I479" s="91"/>
      <c r="K479" s="91"/>
      <c r="L479" s="91"/>
      <c r="M479" s="91"/>
      <c r="N479" s="91"/>
      <c r="O479" s="91"/>
      <c r="P479" s="91"/>
      <c r="Q479" s="91"/>
      <c r="R479" s="91"/>
      <c r="S479" s="91"/>
      <c r="T479" s="91"/>
      <c r="U479" s="91"/>
      <c r="V479" s="91"/>
      <c r="W479" s="91"/>
      <c r="X479" s="91"/>
      <c r="AK479" s="91"/>
      <c r="AL479" s="91"/>
      <c r="AM479" s="91"/>
      <c r="AN479" s="91"/>
      <c r="AO479" s="91"/>
      <c r="CU479" s="439"/>
      <c r="CY479" s="87"/>
    </row>
    <row r="480" spans="1:103" s="88" customFormat="1" x14ac:dyDescent="0.25">
      <c r="A480" s="91"/>
      <c r="B480" s="91"/>
      <c r="C480" s="91"/>
      <c r="D480" s="91"/>
      <c r="E480" s="91"/>
      <c r="F480" s="91"/>
      <c r="G480" s="91"/>
      <c r="I480" s="91"/>
      <c r="K480" s="91"/>
      <c r="L480" s="91"/>
      <c r="M480" s="91"/>
      <c r="N480" s="91"/>
      <c r="O480" s="91"/>
      <c r="P480" s="91"/>
      <c r="Q480" s="91"/>
      <c r="R480" s="91"/>
      <c r="S480" s="91"/>
      <c r="T480" s="91"/>
      <c r="U480" s="91"/>
      <c r="V480" s="91"/>
      <c r="W480" s="91"/>
      <c r="X480" s="91"/>
      <c r="AK480" s="91"/>
      <c r="AL480" s="91"/>
      <c r="AM480" s="91"/>
      <c r="AN480" s="91"/>
      <c r="AO480" s="91"/>
      <c r="CU480" s="439"/>
      <c r="CY480" s="87"/>
    </row>
    <row r="481" spans="1:103" s="88" customFormat="1" x14ac:dyDescent="0.25">
      <c r="A481" s="91"/>
      <c r="B481" s="91"/>
      <c r="C481" s="91"/>
      <c r="D481" s="91"/>
      <c r="E481" s="91"/>
      <c r="F481" s="91"/>
      <c r="G481" s="91"/>
      <c r="I481" s="91"/>
      <c r="K481" s="91"/>
      <c r="L481" s="91"/>
      <c r="M481" s="91"/>
      <c r="N481" s="91"/>
      <c r="O481" s="91"/>
      <c r="P481" s="91"/>
      <c r="Q481" s="91"/>
      <c r="R481" s="91"/>
      <c r="S481" s="91"/>
      <c r="T481" s="91"/>
      <c r="U481" s="91"/>
      <c r="V481" s="91"/>
      <c r="W481" s="91"/>
      <c r="X481" s="91"/>
      <c r="AK481" s="91"/>
      <c r="AL481" s="91"/>
      <c r="AM481" s="91"/>
      <c r="AN481" s="91"/>
      <c r="AO481" s="91"/>
      <c r="CU481" s="439"/>
      <c r="CY481" s="87"/>
    </row>
    <row r="482" spans="1:103" s="88" customFormat="1" x14ac:dyDescent="0.25">
      <c r="A482" s="91"/>
      <c r="B482" s="91"/>
      <c r="C482" s="91"/>
      <c r="D482" s="91"/>
      <c r="E482" s="91"/>
      <c r="F482" s="91"/>
      <c r="G482" s="91"/>
      <c r="I482" s="91"/>
      <c r="K482" s="91"/>
      <c r="L482" s="91"/>
      <c r="M482" s="91"/>
      <c r="N482" s="91"/>
      <c r="O482" s="91"/>
      <c r="P482" s="91"/>
      <c r="Q482" s="91"/>
      <c r="R482" s="91"/>
      <c r="S482" s="91"/>
      <c r="T482" s="91"/>
      <c r="U482" s="91"/>
      <c r="V482" s="91"/>
      <c r="W482" s="91"/>
      <c r="X482" s="91"/>
      <c r="AK482" s="91"/>
      <c r="AL482" s="91"/>
      <c r="AM482" s="91"/>
      <c r="AN482" s="91"/>
      <c r="AO482" s="91"/>
      <c r="CU482" s="439"/>
      <c r="CY482" s="87"/>
    </row>
    <row r="483" spans="1:103" s="88" customFormat="1" x14ac:dyDescent="0.25">
      <c r="A483" s="91"/>
      <c r="B483" s="91"/>
      <c r="C483" s="91"/>
      <c r="D483" s="91"/>
      <c r="E483" s="91"/>
      <c r="F483" s="91"/>
      <c r="G483" s="91"/>
      <c r="I483" s="91"/>
      <c r="K483" s="91"/>
      <c r="L483" s="91"/>
      <c r="M483" s="91"/>
      <c r="N483" s="91"/>
      <c r="O483" s="91"/>
      <c r="P483" s="91"/>
      <c r="Q483" s="91"/>
      <c r="R483" s="91"/>
      <c r="S483" s="91"/>
      <c r="T483" s="91"/>
      <c r="U483" s="91"/>
      <c r="V483" s="91"/>
      <c r="W483" s="91"/>
      <c r="X483" s="91"/>
      <c r="AK483" s="91"/>
      <c r="AL483" s="91"/>
      <c r="AM483" s="91"/>
      <c r="AN483" s="91"/>
      <c r="AO483" s="91"/>
      <c r="CU483" s="439"/>
      <c r="CY483" s="87"/>
    </row>
    <row r="484" spans="1:103" s="88" customFormat="1" x14ac:dyDescent="0.25">
      <c r="A484" s="91"/>
      <c r="B484" s="91"/>
      <c r="C484" s="91"/>
      <c r="D484" s="91"/>
      <c r="E484" s="91"/>
      <c r="F484" s="91"/>
      <c r="G484" s="91"/>
      <c r="I484" s="91"/>
      <c r="K484" s="91"/>
      <c r="L484" s="91"/>
      <c r="M484" s="91"/>
      <c r="N484" s="91"/>
      <c r="O484" s="91"/>
      <c r="P484" s="91"/>
      <c r="Q484" s="91"/>
      <c r="R484" s="91"/>
      <c r="S484" s="91"/>
      <c r="T484" s="91"/>
      <c r="U484" s="91"/>
      <c r="V484" s="91"/>
      <c r="W484" s="91"/>
      <c r="X484" s="91"/>
      <c r="AK484" s="91"/>
      <c r="AL484" s="91"/>
      <c r="AM484" s="91"/>
      <c r="AN484" s="91"/>
      <c r="AO484" s="91"/>
      <c r="CU484" s="439"/>
      <c r="CY484" s="87"/>
    </row>
    <row r="485" spans="1:103" s="88" customFormat="1" x14ac:dyDescent="0.25">
      <c r="A485" s="91"/>
      <c r="B485" s="91"/>
      <c r="C485" s="91"/>
      <c r="D485" s="91"/>
      <c r="E485" s="91"/>
      <c r="F485" s="91"/>
      <c r="G485" s="91"/>
      <c r="I485" s="91"/>
      <c r="K485" s="91"/>
      <c r="L485" s="91"/>
      <c r="M485" s="91"/>
      <c r="N485" s="91"/>
      <c r="O485" s="91"/>
      <c r="P485" s="91"/>
      <c r="Q485" s="91"/>
      <c r="R485" s="91"/>
      <c r="S485" s="91"/>
      <c r="T485" s="91"/>
      <c r="U485" s="91"/>
      <c r="V485" s="91"/>
      <c r="W485" s="91"/>
      <c r="X485" s="91"/>
      <c r="AK485" s="91"/>
      <c r="AL485" s="91"/>
      <c r="AM485" s="91"/>
      <c r="AN485" s="91"/>
      <c r="AO485" s="91"/>
      <c r="CU485" s="439"/>
      <c r="CY485" s="87"/>
    </row>
    <row r="486" spans="1:103" s="88" customFormat="1" x14ac:dyDescent="0.25">
      <c r="A486" s="91"/>
      <c r="B486" s="91"/>
      <c r="C486" s="91"/>
      <c r="D486" s="91"/>
      <c r="E486" s="91"/>
      <c r="F486" s="91"/>
      <c r="G486" s="91"/>
      <c r="I486" s="91"/>
      <c r="K486" s="91"/>
      <c r="L486" s="91"/>
      <c r="M486" s="91"/>
      <c r="N486" s="91"/>
      <c r="O486" s="91"/>
      <c r="P486" s="91"/>
      <c r="Q486" s="91"/>
      <c r="R486" s="91"/>
      <c r="S486" s="91"/>
      <c r="T486" s="91"/>
      <c r="U486" s="91"/>
      <c r="V486" s="91"/>
      <c r="W486" s="91"/>
      <c r="X486" s="91"/>
      <c r="AK486" s="91"/>
      <c r="AL486" s="91"/>
      <c r="AM486" s="91"/>
      <c r="AN486" s="91"/>
      <c r="AO486" s="91"/>
      <c r="CU486" s="439"/>
      <c r="CY486" s="87"/>
    </row>
    <row r="487" spans="1:103" s="88" customFormat="1" x14ac:dyDescent="0.25">
      <c r="A487" s="91"/>
      <c r="B487" s="91"/>
      <c r="C487" s="91"/>
      <c r="D487" s="91"/>
      <c r="E487" s="91"/>
      <c r="F487" s="91"/>
      <c r="G487" s="91"/>
      <c r="I487" s="91"/>
      <c r="K487" s="91"/>
      <c r="L487" s="91"/>
      <c r="M487" s="91"/>
      <c r="N487" s="91"/>
      <c r="O487" s="91"/>
      <c r="P487" s="91"/>
      <c r="Q487" s="91"/>
      <c r="R487" s="91"/>
      <c r="S487" s="91"/>
      <c r="T487" s="91"/>
      <c r="U487" s="91"/>
      <c r="V487" s="91"/>
      <c r="W487" s="91"/>
      <c r="X487" s="91"/>
      <c r="AK487" s="91"/>
      <c r="AL487" s="91"/>
      <c r="AM487" s="91"/>
      <c r="AN487" s="91"/>
      <c r="AO487" s="91"/>
      <c r="CU487" s="439"/>
      <c r="CY487" s="87"/>
    </row>
    <row r="488" spans="1:103" s="88" customFormat="1" x14ac:dyDescent="0.25">
      <c r="A488" s="91"/>
      <c r="B488" s="91"/>
      <c r="C488" s="91"/>
      <c r="D488" s="91"/>
      <c r="E488" s="91"/>
      <c r="F488" s="91"/>
      <c r="G488" s="91"/>
      <c r="I488" s="91"/>
      <c r="K488" s="91"/>
      <c r="L488" s="91"/>
      <c r="M488" s="91"/>
      <c r="N488" s="91"/>
      <c r="O488" s="91"/>
      <c r="P488" s="91"/>
      <c r="Q488" s="91"/>
      <c r="R488" s="91"/>
      <c r="S488" s="91"/>
      <c r="T488" s="91"/>
      <c r="U488" s="91"/>
      <c r="V488" s="91"/>
      <c r="W488" s="91"/>
      <c r="X488" s="91"/>
      <c r="AK488" s="91"/>
      <c r="AL488" s="91"/>
      <c r="AM488" s="91"/>
      <c r="AN488" s="91"/>
      <c r="AO488" s="91"/>
      <c r="CU488" s="439"/>
      <c r="CY488" s="87"/>
    </row>
    <row r="489" spans="1:103" s="88" customFormat="1" x14ac:dyDescent="0.25">
      <c r="A489" s="91"/>
      <c r="B489" s="91"/>
      <c r="C489" s="91"/>
      <c r="D489" s="91"/>
      <c r="E489" s="91"/>
      <c r="F489" s="91"/>
      <c r="G489" s="91"/>
      <c r="I489" s="91"/>
      <c r="K489" s="91"/>
      <c r="L489" s="91"/>
      <c r="M489" s="91"/>
      <c r="N489" s="91"/>
      <c r="O489" s="91"/>
      <c r="P489" s="91"/>
      <c r="Q489" s="91"/>
      <c r="R489" s="91"/>
      <c r="S489" s="91"/>
      <c r="T489" s="91"/>
      <c r="U489" s="91"/>
      <c r="V489" s="91"/>
      <c r="W489" s="91"/>
      <c r="X489" s="91"/>
      <c r="AK489" s="91"/>
      <c r="AL489" s="91"/>
      <c r="AM489" s="91"/>
      <c r="AN489" s="91"/>
      <c r="AO489" s="91"/>
      <c r="CU489" s="439"/>
      <c r="CY489" s="87"/>
    </row>
    <row r="490" spans="1:103" s="88" customFormat="1" x14ac:dyDescent="0.25">
      <c r="A490" s="91"/>
      <c r="B490" s="91"/>
      <c r="C490" s="91"/>
      <c r="D490" s="91"/>
      <c r="E490" s="91"/>
      <c r="F490" s="91"/>
      <c r="G490" s="91"/>
      <c r="I490" s="91"/>
      <c r="K490" s="91"/>
      <c r="L490" s="91"/>
      <c r="M490" s="91"/>
      <c r="N490" s="91"/>
      <c r="O490" s="91"/>
      <c r="P490" s="91"/>
      <c r="Q490" s="91"/>
      <c r="R490" s="91"/>
      <c r="S490" s="91"/>
      <c r="T490" s="91"/>
      <c r="U490" s="91"/>
      <c r="V490" s="91"/>
      <c r="W490" s="91"/>
      <c r="X490" s="91"/>
      <c r="AK490" s="91"/>
      <c r="AL490" s="91"/>
      <c r="AM490" s="91"/>
      <c r="AN490" s="91"/>
      <c r="AO490" s="91"/>
      <c r="CU490" s="439"/>
      <c r="CY490" s="87"/>
    </row>
    <row r="491" spans="1:103" s="88" customFormat="1" x14ac:dyDescent="0.25">
      <c r="A491" s="91"/>
      <c r="B491" s="91"/>
      <c r="C491" s="91"/>
      <c r="D491" s="91"/>
      <c r="E491" s="91"/>
      <c r="F491" s="91"/>
      <c r="G491" s="91"/>
      <c r="I491" s="91"/>
      <c r="K491" s="91"/>
      <c r="L491" s="91"/>
      <c r="M491" s="91"/>
      <c r="N491" s="91"/>
      <c r="O491" s="91"/>
      <c r="P491" s="91"/>
      <c r="Q491" s="91"/>
      <c r="R491" s="91"/>
      <c r="S491" s="91"/>
      <c r="T491" s="91"/>
      <c r="U491" s="91"/>
      <c r="V491" s="91"/>
      <c r="W491" s="91"/>
      <c r="X491" s="91"/>
      <c r="AK491" s="91"/>
      <c r="AL491" s="91"/>
      <c r="AM491" s="91"/>
      <c r="AN491" s="91"/>
      <c r="AO491" s="91"/>
      <c r="CU491" s="439"/>
      <c r="CY491" s="87"/>
    </row>
    <row r="492" spans="1:103" s="88" customFormat="1" x14ac:dyDescent="0.25">
      <c r="A492" s="91"/>
      <c r="B492" s="91"/>
      <c r="C492" s="91"/>
      <c r="D492" s="91"/>
      <c r="E492" s="91"/>
      <c r="F492" s="91"/>
      <c r="G492" s="91"/>
      <c r="I492" s="91"/>
      <c r="K492" s="91"/>
      <c r="L492" s="91"/>
      <c r="M492" s="91"/>
      <c r="N492" s="91"/>
      <c r="O492" s="91"/>
      <c r="P492" s="91"/>
      <c r="Q492" s="91"/>
      <c r="R492" s="91"/>
      <c r="S492" s="91"/>
      <c r="T492" s="91"/>
      <c r="U492" s="91"/>
      <c r="V492" s="91"/>
      <c r="W492" s="91"/>
      <c r="X492" s="91"/>
      <c r="AK492" s="91"/>
      <c r="AL492" s="91"/>
      <c r="AM492" s="91"/>
      <c r="AN492" s="91"/>
      <c r="AO492" s="91"/>
      <c r="CU492" s="439"/>
      <c r="CY492" s="87"/>
    </row>
    <row r="493" spans="1:103" s="88" customFormat="1" x14ac:dyDescent="0.25">
      <c r="A493" s="91"/>
      <c r="B493" s="91"/>
      <c r="C493" s="91"/>
      <c r="D493" s="91"/>
      <c r="E493" s="91"/>
      <c r="F493" s="91"/>
      <c r="G493" s="91"/>
      <c r="I493" s="91"/>
      <c r="K493" s="91"/>
      <c r="L493" s="91"/>
      <c r="M493" s="91"/>
      <c r="N493" s="91"/>
      <c r="O493" s="91"/>
      <c r="P493" s="91"/>
      <c r="Q493" s="91"/>
      <c r="R493" s="91"/>
      <c r="S493" s="91"/>
      <c r="T493" s="91"/>
      <c r="U493" s="91"/>
      <c r="V493" s="91"/>
      <c r="W493" s="91"/>
      <c r="X493" s="91"/>
      <c r="AK493" s="91"/>
      <c r="AL493" s="91"/>
      <c r="AM493" s="91"/>
      <c r="AN493" s="91"/>
      <c r="AO493" s="91"/>
      <c r="CU493" s="439"/>
      <c r="CY493" s="87"/>
    </row>
    <row r="494" spans="1:103" s="88" customFormat="1" x14ac:dyDescent="0.25">
      <c r="A494" s="91"/>
      <c r="B494" s="91"/>
      <c r="C494" s="91"/>
      <c r="D494" s="91"/>
      <c r="E494" s="91"/>
      <c r="F494" s="91"/>
      <c r="G494" s="91"/>
      <c r="I494" s="91"/>
      <c r="K494" s="91"/>
      <c r="L494" s="91"/>
      <c r="M494" s="91"/>
      <c r="N494" s="91"/>
      <c r="O494" s="91"/>
      <c r="P494" s="91"/>
      <c r="Q494" s="91"/>
      <c r="R494" s="91"/>
      <c r="S494" s="91"/>
      <c r="T494" s="91"/>
      <c r="U494" s="91"/>
      <c r="V494" s="91"/>
      <c r="W494" s="91"/>
      <c r="X494" s="91"/>
      <c r="AK494" s="91"/>
      <c r="AL494" s="91"/>
      <c r="AM494" s="91"/>
      <c r="AN494" s="91"/>
      <c r="AO494" s="91"/>
      <c r="CU494" s="439"/>
      <c r="CY494" s="87"/>
    </row>
    <row r="495" spans="1:103" s="88" customFormat="1" x14ac:dyDescent="0.25">
      <c r="A495" s="91"/>
      <c r="B495" s="91"/>
      <c r="C495" s="91"/>
      <c r="D495" s="91"/>
      <c r="E495" s="91"/>
      <c r="F495" s="91"/>
      <c r="G495" s="91"/>
      <c r="I495" s="91"/>
      <c r="K495" s="91"/>
      <c r="L495" s="91"/>
      <c r="M495" s="91"/>
      <c r="N495" s="91"/>
      <c r="O495" s="91"/>
      <c r="P495" s="91"/>
      <c r="Q495" s="91"/>
      <c r="R495" s="91"/>
      <c r="S495" s="91"/>
      <c r="T495" s="91"/>
      <c r="U495" s="91"/>
      <c r="V495" s="91"/>
      <c r="W495" s="91"/>
      <c r="X495" s="91"/>
      <c r="AK495" s="91"/>
      <c r="AL495" s="91"/>
      <c r="AM495" s="91"/>
      <c r="AN495" s="91"/>
      <c r="AO495" s="91"/>
      <c r="CU495" s="439"/>
      <c r="CY495" s="87"/>
    </row>
    <row r="496" spans="1:103" s="88" customFormat="1" x14ac:dyDescent="0.25">
      <c r="A496" s="91"/>
      <c r="B496" s="91"/>
      <c r="C496" s="91"/>
      <c r="D496" s="91"/>
      <c r="E496" s="91"/>
      <c r="F496" s="91"/>
      <c r="G496" s="91"/>
      <c r="I496" s="91"/>
      <c r="K496" s="91"/>
      <c r="L496" s="91"/>
      <c r="M496" s="91"/>
      <c r="N496" s="91"/>
      <c r="O496" s="91"/>
      <c r="P496" s="91"/>
      <c r="Q496" s="91"/>
      <c r="R496" s="91"/>
      <c r="S496" s="91"/>
      <c r="T496" s="91"/>
      <c r="U496" s="91"/>
      <c r="V496" s="91"/>
      <c r="W496" s="91"/>
      <c r="X496" s="91"/>
      <c r="AK496" s="91"/>
      <c r="AL496" s="91"/>
      <c r="AM496" s="91"/>
      <c r="AN496" s="91"/>
      <c r="AO496" s="91"/>
      <c r="CU496" s="439"/>
      <c r="CY496" s="87"/>
    </row>
    <row r="497" spans="1:103" s="88" customFormat="1" x14ac:dyDescent="0.25">
      <c r="A497" s="91"/>
      <c r="B497" s="91"/>
      <c r="C497" s="91"/>
      <c r="D497" s="91"/>
      <c r="E497" s="91"/>
      <c r="F497" s="91"/>
      <c r="G497" s="91"/>
      <c r="I497" s="91"/>
      <c r="K497" s="91"/>
      <c r="L497" s="91"/>
      <c r="M497" s="91"/>
      <c r="N497" s="91"/>
      <c r="O497" s="91"/>
      <c r="P497" s="91"/>
      <c r="Q497" s="91"/>
      <c r="R497" s="91"/>
      <c r="S497" s="91"/>
      <c r="T497" s="91"/>
      <c r="U497" s="91"/>
      <c r="V497" s="91"/>
      <c r="W497" s="91"/>
      <c r="X497" s="91"/>
      <c r="AK497" s="91"/>
      <c r="AL497" s="91"/>
      <c r="AM497" s="91"/>
      <c r="AN497" s="91"/>
      <c r="AO497" s="91"/>
      <c r="CU497" s="439"/>
      <c r="CY497" s="87"/>
    </row>
    <row r="498" spans="1:103" s="88" customFormat="1" x14ac:dyDescent="0.25">
      <c r="A498" s="91"/>
      <c r="B498" s="91"/>
      <c r="C498" s="91"/>
      <c r="D498" s="91"/>
      <c r="E498" s="91"/>
      <c r="F498" s="91"/>
      <c r="G498" s="91"/>
      <c r="I498" s="91"/>
      <c r="K498" s="91"/>
      <c r="L498" s="91"/>
      <c r="M498" s="91"/>
      <c r="N498" s="91"/>
      <c r="O498" s="91"/>
      <c r="P498" s="91"/>
      <c r="Q498" s="91"/>
      <c r="R498" s="91"/>
      <c r="S498" s="91"/>
      <c r="T498" s="91"/>
      <c r="U498" s="91"/>
      <c r="V498" s="91"/>
      <c r="W498" s="91"/>
      <c r="X498" s="91"/>
      <c r="AK498" s="91"/>
      <c r="AL498" s="91"/>
      <c r="AM498" s="91"/>
      <c r="AN498" s="91"/>
      <c r="AO498" s="91"/>
      <c r="CU498" s="439"/>
      <c r="CY498" s="87"/>
    </row>
    <row r="499" spans="1:103" s="88" customFormat="1" x14ac:dyDescent="0.25">
      <c r="A499" s="91"/>
      <c r="B499" s="91"/>
      <c r="C499" s="91"/>
      <c r="D499" s="91"/>
      <c r="E499" s="91"/>
      <c r="F499" s="91"/>
      <c r="G499" s="91"/>
      <c r="I499" s="91"/>
      <c r="K499" s="91"/>
      <c r="L499" s="91"/>
      <c r="M499" s="91"/>
      <c r="N499" s="91"/>
      <c r="O499" s="91"/>
      <c r="P499" s="91"/>
      <c r="Q499" s="91"/>
      <c r="R499" s="91"/>
      <c r="S499" s="91"/>
      <c r="T499" s="91"/>
      <c r="U499" s="91"/>
      <c r="V499" s="91"/>
      <c r="W499" s="91"/>
      <c r="X499" s="91"/>
      <c r="AK499" s="91"/>
      <c r="AL499" s="91"/>
      <c r="AM499" s="91"/>
      <c r="AN499" s="91"/>
      <c r="AO499" s="91"/>
      <c r="CU499" s="439"/>
      <c r="CY499" s="87"/>
    </row>
    <row r="500" spans="1:103" s="88" customFormat="1" x14ac:dyDescent="0.25">
      <c r="A500" s="91"/>
      <c r="B500" s="91"/>
      <c r="C500" s="91"/>
      <c r="D500" s="91"/>
      <c r="E500" s="91"/>
      <c r="F500" s="91"/>
      <c r="G500" s="91"/>
      <c r="I500" s="91"/>
      <c r="K500" s="91"/>
      <c r="L500" s="91"/>
      <c r="M500" s="91"/>
      <c r="N500" s="91"/>
      <c r="O500" s="91"/>
      <c r="P500" s="91"/>
      <c r="Q500" s="91"/>
      <c r="R500" s="91"/>
      <c r="S500" s="91"/>
      <c r="T500" s="91"/>
      <c r="U500" s="91"/>
      <c r="V500" s="91"/>
      <c r="W500" s="91"/>
      <c r="X500" s="91"/>
      <c r="AK500" s="91"/>
      <c r="AL500" s="91"/>
      <c r="AM500" s="91"/>
      <c r="AN500" s="91"/>
      <c r="AO500" s="91"/>
      <c r="CU500" s="439"/>
      <c r="CY500" s="87"/>
    </row>
    <row r="501" spans="1:103" s="88" customFormat="1" x14ac:dyDescent="0.25">
      <c r="A501" s="91"/>
      <c r="B501" s="91"/>
      <c r="C501" s="91"/>
      <c r="D501" s="91"/>
      <c r="E501" s="91"/>
      <c r="F501" s="91"/>
      <c r="G501" s="91"/>
      <c r="I501" s="91"/>
      <c r="K501" s="91"/>
      <c r="L501" s="91"/>
      <c r="M501" s="91"/>
      <c r="N501" s="91"/>
      <c r="O501" s="91"/>
      <c r="P501" s="91"/>
      <c r="Q501" s="91"/>
      <c r="R501" s="91"/>
      <c r="S501" s="91"/>
      <c r="T501" s="91"/>
      <c r="U501" s="91"/>
      <c r="V501" s="91"/>
      <c r="W501" s="91"/>
      <c r="X501" s="91"/>
      <c r="AK501" s="91"/>
      <c r="AL501" s="91"/>
      <c r="AM501" s="91"/>
      <c r="AN501" s="91"/>
      <c r="AO501" s="91"/>
      <c r="CU501" s="439"/>
      <c r="CY501" s="87"/>
    </row>
    <row r="502" spans="1:103" s="88" customFormat="1" x14ac:dyDescent="0.25">
      <c r="A502" s="91"/>
      <c r="B502" s="91"/>
      <c r="C502" s="91"/>
      <c r="D502" s="91"/>
      <c r="E502" s="91"/>
      <c r="F502" s="91"/>
      <c r="G502" s="91"/>
      <c r="I502" s="91"/>
      <c r="K502" s="91"/>
      <c r="L502" s="91"/>
      <c r="M502" s="91"/>
      <c r="N502" s="91"/>
      <c r="O502" s="91"/>
      <c r="P502" s="91"/>
      <c r="Q502" s="91"/>
      <c r="R502" s="91"/>
      <c r="S502" s="91"/>
      <c r="T502" s="91"/>
      <c r="U502" s="91"/>
      <c r="V502" s="91"/>
      <c r="W502" s="91"/>
      <c r="X502" s="91"/>
      <c r="AK502" s="91"/>
      <c r="AL502" s="91"/>
      <c r="AM502" s="91"/>
      <c r="AN502" s="91"/>
      <c r="AO502" s="91"/>
      <c r="CU502" s="439"/>
      <c r="CY502" s="87"/>
    </row>
    <row r="503" spans="1:103" s="88" customFormat="1" x14ac:dyDescent="0.25">
      <c r="A503" s="91"/>
      <c r="B503" s="91"/>
      <c r="C503" s="91"/>
      <c r="D503" s="91"/>
      <c r="E503" s="91"/>
      <c r="F503" s="91"/>
      <c r="G503" s="91"/>
      <c r="I503" s="91"/>
      <c r="K503" s="91"/>
      <c r="L503" s="91"/>
      <c r="M503" s="91"/>
      <c r="N503" s="91"/>
      <c r="O503" s="91"/>
      <c r="P503" s="91"/>
      <c r="Q503" s="91"/>
      <c r="R503" s="91"/>
      <c r="S503" s="91"/>
      <c r="T503" s="91"/>
      <c r="U503" s="91"/>
      <c r="V503" s="91"/>
      <c r="W503" s="91"/>
      <c r="X503" s="91"/>
      <c r="AK503" s="91"/>
      <c r="AL503" s="91"/>
      <c r="AM503" s="91"/>
      <c r="AN503" s="91"/>
      <c r="AO503" s="91"/>
      <c r="CU503" s="439"/>
      <c r="CY503" s="87"/>
    </row>
    <row r="504" spans="1:103" s="88" customFormat="1" x14ac:dyDescent="0.25">
      <c r="A504" s="91"/>
      <c r="B504" s="91"/>
      <c r="C504" s="91"/>
      <c r="D504" s="91"/>
      <c r="E504" s="91"/>
      <c r="F504" s="91"/>
      <c r="G504" s="91"/>
      <c r="I504" s="91"/>
      <c r="K504" s="91"/>
      <c r="L504" s="91"/>
      <c r="M504" s="91"/>
      <c r="N504" s="91"/>
      <c r="O504" s="91"/>
      <c r="P504" s="91"/>
      <c r="Q504" s="91"/>
      <c r="R504" s="91"/>
      <c r="S504" s="91"/>
      <c r="T504" s="91"/>
      <c r="U504" s="91"/>
      <c r="V504" s="91"/>
      <c r="W504" s="91"/>
      <c r="X504" s="91"/>
      <c r="AK504" s="91"/>
      <c r="AL504" s="91"/>
      <c r="AM504" s="91"/>
      <c r="AN504" s="91"/>
      <c r="AO504" s="91"/>
      <c r="CU504" s="439"/>
      <c r="CY504" s="87"/>
    </row>
    <row r="505" spans="1:103" s="88" customFormat="1" x14ac:dyDescent="0.25">
      <c r="A505" s="91"/>
      <c r="B505" s="91"/>
      <c r="C505" s="91"/>
      <c r="D505" s="91"/>
      <c r="E505" s="91"/>
      <c r="F505" s="91"/>
      <c r="G505" s="91"/>
      <c r="I505" s="91"/>
      <c r="K505" s="91"/>
      <c r="L505" s="91"/>
      <c r="M505" s="91"/>
      <c r="N505" s="91"/>
      <c r="O505" s="91"/>
      <c r="P505" s="91"/>
      <c r="Q505" s="91"/>
      <c r="R505" s="91"/>
      <c r="S505" s="91"/>
      <c r="T505" s="91"/>
      <c r="U505" s="91"/>
      <c r="V505" s="91"/>
      <c r="W505" s="91"/>
      <c r="X505" s="91"/>
      <c r="AK505" s="91"/>
      <c r="AL505" s="91"/>
      <c r="AM505" s="91"/>
      <c r="AN505" s="91"/>
      <c r="AO505" s="91"/>
      <c r="CU505" s="439"/>
      <c r="CY505" s="87"/>
    </row>
    <row r="506" spans="1:103" s="88" customFormat="1" x14ac:dyDescent="0.25">
      <c r="A506" s="91"/>
      <c r="B506" s="91"/>
      <c r="C506" s="91"/>
      <c r="D506" s="91"/>
      <c r="E506" s="91"/>
      <c r="F506" s="91"/>
      <c r="G506" s="91"/>
      <c r="I506" s="91"/>
      <c r="K506" s="91"/>
      <c r="L506" s="91"/>
      <c r="M506" s="91"/>
      <c r="N506" s="91"/>
      <c r="O506" s="91"/>
      <c r="P506" s="91"/>
      <c r="Q506" s="91"/>
      <c r="R506" s="91"/>
      <c r="S506" s="91"/>
      <c r="T506" s="91"/>
      <c r="U506" s="91"/>
      <c r="V506" s="91"/>
      <c r="W506" s="91"/>
      <c r="X506" s="91"/>
      <c r="AK506" s="91"/>
      <c r="AL506" s="91"/>
      <c r="AM506" s="91"/>
      <c r="AN506" s="91"/>
      <c r="AO506" s="91"/>
      <c r="CU506" s="439"/>
      <c r="CY506" s="87"/>
    </row>
    <row r="507" spans="1:103" s="88" customFormat="1" x14ac:dyDescent="0.25">
      <c r="A507" s="91"/>
      <c r="B507" s="91"/>
      <c r="C507" s="91"/>
      <c r="D507" s="91"/>
      <c r="E507" s="91"/>
      <c r="F507" s="91"/>
      <c r="G507" s="91"/>
      <c r="I507" s="91"/>
      <c r="K507" s="91"/>
      <c r="L507" s="91"/>
      <c r="M507" s="91"/>
      <c r="N507" s="91"/>
      <c r="O507" s="91"/>
      <c r="P507" s="91"/>
      <c r="Q507" s="91"/>
      <c r="R507" s="91"/>
      <c r="S507" s="91"/>
      <c r="T507" s="91"/>
      <c r="U507" s="91"/>
      <c r="V507" s="91"/>
      <c r="W507" s="91"/>
      <c r="X507" s="91"/>
      <c r="AK507" s="91"/>
      <c r="AL507" s="91"/>
      <c r="AM507" s="91"/>
      <c r="AN507" s="91"/>
      <c r="AO507" s="91"/>
      <c r="CU507" s="439"/>
      <c r="CY507" s="87"/>
    </row>
    <row r="508" spans="1:103" s="88" customFormat="1" x14ac:dyDescent="0.25">
      <c r="A508" s="91"/>
      <c r="B508" s="91"/>
      <c r="C508" s="91"/>
      <c r="D508" s="91"/>
      <c r="E508" s="91"/>
      <c r="F508" s="91"/>
      <c r="G508" s="91"/>
      <c r="I508" s="91"/>
      <c r="K508" s="91"/>
      <c r="L508" s="91"/>
      <c r="M508" s="91"/>
      <c r="N508" s="91"/>
      <c r="O508" s="91"/>
      <c r="P508" s="91"/>
      <c r="Q508" s="91"/>
      <c r="R508" s="91"/>
      <c r="S508" s="91"/>
      <c r="T508" s="91"/>
      <c r="U508" s="91"/>
      <c r="V508" s="91"/>
      <c r="W508" s="91"/>
      <c r="X508" s="91"/>
      <c r="AK508" s="91"/>
      <c r="AL508" s="91"/>
      <c r="AM508" s="91"/>
      <c r="AN508" s="91"/>
      <c r="AO508" s="91"/>
      <c r="CU508" s="439"/>
      <c r="CY508" s="87"/>
    </row>
    <row r="509" spans="1:103" s="88" customFormat="1" x14ac:dyDescent="0.25">
      <c r="A509" s="91"/>
      <c r="B509" s="91"/>
      <c r="C509" s="91"/>
      <c r="D509" s="91"/>
      <c r="E509" s="91"/>
      <c r="F509" s="91"/>
      <c r="G509" s="91"/>
      <c r="I509" s="91"/>
      <c r="K509" s="91"/>
      <c r="L509" s="91"/>
      <c r="M509" s="91"/>
      <c r="N509" s="91"/>
      <c r="O509" s="91"/>
      <c r="P509" s="91"/>
      <c r="Q509" s="91"/>
      <c r="R509" s="91"/>
      <c r="S509" s="91"/>
      <c r="T509" s="91"/>
      <c r="U509" s="91"/>
      <c r="V509" s="91"/>
      <c r="W509" s="91"/>
      <c r="X509" s="91"/>
      <c r="AK509" s="91"/>
      <c r="AL509" s="91"/>
      <c r="AM509" s="91"/>
      <c r="AN509" s="91"/>
      <c r="AO509" s="91"/>
      <c r="CU509" s="439"/>
      <c r="CY509" s="87"/>
    </row>
    <row r="510" spans="1:103" s="88" customFormat="1" x14ac:dyDescent="0.25">
      <c r="A510" s="91"/>
      <c r="B510" s="91"/>
      <c r="C510" s="91"/>
      <c r="D510" s="91"/>
      <c r="E510" s="91"/>
      <c r="F510" s="91"/>
      <c r="G510" s="91"/>
      <c r="I510" s="91"/>
      <c r="K510" s="91"/>
      <c r="L510" s="91"/>
      <c r="M510" s="91"/>
      <c r="N510" s="91"/>
      <c r="O510" s="91"/>
      <c r="P510" s="91"/>
      <c r="Q510" s="91"/>
      <c r="R510" s="91"/>
      <c r="S510" s="91"/>
      <c r="T510" s="91"/>
      <c r="U510" s="91"/>
      <c r="V510" s="91"/>
      <c r="W510" s="91"/>
      <c r="X510" s="91"/>
      <c r="AK510" s="91"/>
      <c r="AL510" s="91"/>
      <c r="AM510" s="91"/>
      <c r="AN510" s="91"/>
      <c r="AO510" s="91"/>
      <c r="CU510" s="439"/>
      <c r="CY510" s="87"/>
    </row>
    <row r="511" spans="1:103" s="88" customFormat="1" x14ac:dyDescent="0.25">
      <c r="A511" s="91"/>
      <c r="B511" s="91"/>
      <c r="C511" s="91"/>
      <c r="D511" s="91"/>
      <c r="E511" s="91"/>
      <c r="F511" s="91"/>
      <c r="G511" s="91"/>
      <c r="I511" s="91"/>
      <c r="K511" s="91"/>
      <c r="L511" s="91"/>
      <c r="M511" s="91"/>
      <c r="N511" s="91"/>
      <c r="O511" s="91"/>
      <c r="P511" s="91"/>
      <c r="Q511" s="91"/>
      <c r="R511" s="91"/>
      <c r="S511" s="91"/>
      <c r="T511" s="91"/>
      <c r="U511" s="91"/>
      <c r="V511" s="91"/>
      <c r="W511" s="91"/>
      <c r="X511" s="91"/>
      <c r="AK511" s="91"/>
      <c r="AL511" s="91"/>
      <c r="AM511" s="91"/>
      <c r="AN511" s="91"/>
      <c r="AO511" s="91"/>
      <c r="CU511" s="439"/>
      <c r="CY511" s="87"/>
    </row>
    <row r="512" spans="1:103" s="88" customFormat="1" x14ac:dyDescent="0.25">
      <c r="A512" s="91"/>
      <c r="B512" s="91"/>
      <c r="C512" s="91"/>
      <c r="D512" s="91"/>
      <c r="E512" s="91"/>
      <c r="F512" s="91"/>
      <c r="G512" s="91"/>
      <c r="I512" s="91"/>
      <c r="K512" s="91"/>
      <c r="L512" s="91"/>
      <c r="M512" s="91"/>
      <c r="N512" s="91"/>
      <c r="O512" s="91"/>
      <c r="P512" s="91"/>
      <c r="Q512" s="91"/>
      <c r="R512" s="91"/>
      <c r="S512" s="91"/>
      <c r="T512" s="91"/>
      <c r="U512" s="91"/>
      <c r="V512" s="91"/>
      <c r="W512" s="91"/>
      <c r="X512" s="91"/>
      <c r="AK512" s="91"/>
      <c r="AL512" s="91"/>
      <c r="AM512" s="91"/>
      <c r="AN512" s="91"/>
      <c r="AO512" s="91"/>
      <c r="CU512" s="439"/>
      <c r="CY512" s="87"/>
    </row>
    <row r="513" spans="1:103" s="88" customFormat="1" x14ac:dyDescent="0.25">
      <c r="A513" s="91"/>
      <c r="B513" s="91"/>
      <c r="C513" s="91"/>
      <c r="D513" s="91"/>
      <c r="E513" s="91"/>
      <c r="F513" s="91"/>
      <c r="G513" s="91"/>
      <c r="I513" s="91"/>
      <c r="K513" s="91"/>
      <c r="L513" s="91"/>
      <c r="M513" s="91"/>
      <c r="N513" s="91"/>
      <c r="O513" s="91"/>
      <c r="P513" s="91"/>
      <c r="Q513" s="91"/>
      <c r="R513" s="91"/>
      <c r="S513" s="91"/>
      <c r="T513" s="91"/>
      <c r="U513" s="91"/>
      <c r="V513" s="91"/>
      <c r="W513" s="91"/>
      <c r="X513" s="91"/>
      <c r="AK513" s="91"/>
      <c r="AL513" s="91"/>
      <c r="AM513" s="91"/>
      <c r="AN513" s="91"/>
      <c r="AO513" s="91"/>
      <c r="CU513" s="439"/>
      <c r="CY513" s="87"/>
    </row>
    <row r="514" spans="1:103" s="88" customFormat="1" x14ac:dyDescent="0.25">
      <c r="A514" s="91"/>
      <c r="B514" s="91"/>
      <c r="C514" s="91"/>
      <c r="D514" s="91"/>
      <c r="E514" s="91"/>
      <c r="F514" s="91"/>
      <c r="G514" s="91"/>
      <c r="I514" s="91"/>
      <c r="K514" s="91"/>
      <c r="L514" s="91"/>
      <c r="M514" s="91"/>
      <c r="N514" s="91"/>
      <c r="O514" s="91"/>
      <c r="P514" s="91"/>
      <c r="Q514" s="91"/>
      <c r="R514" s="91"/>
      <c r="S514" s="91"/>
      <c r="T514" s="91"/>
      <c r="U514" s="91"/>
      <c r="V514" s="91"/>
      <c r="W514" s="91"/>
      <c r="X514" s="91"/>
      <c r="AK514" s="91"/>
      <c r="AL514" s="91"/>
      <c r="AM514" s="91"/>
      <c r="AN514" s="91"/>
      <c r="AO514" s="91"/>
      <c r="CU514" s="439"/>
      <c r="CY514" s="87"/>
    </row>
    <row r="515" spans="1:103" s="88" customFormat="1" x14ac:dyDescent="0.25">
      <c r="A515" s="91"/>
      <c r="B515" s="91"/>
      <c r="C515" s="91"/>
      <c r="D515" s="91"/>
      <c r="E515" s="91"/>
      <c r="F515" s="91"/>
      <c r="G515" s="91"/>
      <c r="I515" s="91"/>
      <c r="K515" s="91"/>
      <c r="L515" s="91"/>
      <c r="M515" s="91"/>
      <c r="N515" s="91"/>
      <c r="O515" s="91"/>
      <c r="P515" s="91"/>
      <c r="Q515" s="91"/>
      <c r="R515" s="91"/>
      <c r="S515" s="91"/>
      <c r="T515" s="91"/>
      <c r="U515" s="91"/>
      <c r="V515" s="91"/>
      <c r="W515" s="91"/>
      <c r="X515" s="91"/>
      <c r="AK515" s="91"/>
      <c r="AL515" s="91"/>
      <c r="AM515" s="91"/>
      <c r="AN515" s="91"/>
      <c r="AO515" s="91"/>
      <c r="CU515" s="439"/>
      <c r="CY515" s="87"/>
    </row>
    <row r="516" spans="1:103" s="88" customFormat="1" x14ac:dyDescent="0.25">
      <c r="A516" s="91"/>
      <c r="B516" s="91"/>
      <c r="C516" s="91"/>
      <c r="D516" s="91"/>
      <c r="E516" s="91"/>
      <c r="F516" s="91"/>
      <c r="G516" s="91"/>
      <c r="I516" s="91"/>
      <c r="K516" s="91"/>
      <c r="L516" s="91"/>
      <c r="M516" s="91"/>
      <c r="N516" s="91"/>
      <c r="O516" s="91"/>
      <c r="P516" s="91"/>
      <c r="Q516" s="91"/>
      <c r="R516" s="91"/>
      <c r="S516" s="91"/>
      <c r="T516" s="91"/>
      <c r="U516" s="91"/>
      <c r="V516" s="91"/>
      <c r="W516" s="91"/>
      <c r="X516" s="91"/>
      <c r="AK516" s="91"/>
      <c r="AL516" s="91"/>
      <c r="AM516" s="91"/>
      <c r="AN516" s="91"/>
      <c r="AO516" s="91"/>
      <c r="CU516" s="439"/>
      <c r="CY516" s="87"/>
    </row>
    <row r="517" spans="1:103" s="88" customFormat="1" x14ac:dyDescent="0.25">
      <c r="A517" s="91"/>
      <c r="B517" s="91"/>
      <c r="C517" s="91"/>
      <c r="D517" s="91"/>
      <c r="E517" s="91"/>
      <c r="F517" s="91"/>
      <c r="G517" s="91"/>
      <c r="I517" s="91"/>
      <c r="K517" s="91"/>
      <c r="L517" s="91"/>
      <c r="M517" s="91"/>
      <c r="N517" s="91"/>
      <c r="O517" s="91"/>
      <c r="P517" s="91"/>
      <c r="Q517" s="91"/>
      <c r="R517" s="91"/>
      <c r="S517" s="91"/>
      <c r="T517" s="91"/>
      <c r="U517" s="91"/>
      <c r="V517" s="91"/>
      <c r="W517" s="91"/>
      <c r="X517" s="91"/>
      <c r="AK517" s="91"/>
      <c r="AL517" s="91"/>
      <c r="AM517" s="91"/>
      <c r="AN517" s="91"/>
      <c r="AO517" s="91"/>
      <c r="CU517" s="439"/>
      <c r="CY517" s="87"/>
    </row>
    <row r="518" spans="1:103" s="88" customFormat="1" x14ac:dyDescent="0.25">
      <c r="A518" s="91"/>
      <c r="B518" s="91"/>
      <c r="C518" s="91"/>
      <c r="D518" s="91"/>
      <c r="E518" s="91"/>
      <c r="F518" s="91"/>
      <c r="G518" s="91"/>
      <c r="I518" s="91"/>
      <c r="K518" s="91"/>
      <c r="L518" s="91"/>
      <c r="M518" s="91"/>
      <c r="N518" s="91"/>
      <c r="O518" s="91"/>
      <c r="P518" s="91"/>
      <c r="Q518" s="91"/>
      <c r="R518" s="91"/>
      <c r="S518" s="91"/>
      <c r="T518" s="91"/>
      <c r="U518" s="91"/>
      <c r="V518" s="91"/>
      <c r="W518" s="91"/>
      <c r="X518" s="91"/>
      <c r="AK518" s="91"/>
      <c r="AL518" s="91"/>
      <c r="AM518" s="91"/>
      <c r="AN518" s="91"/>
      <c r="AO518" s="91"/>
      <c r="CU518" s="439"/>
      <c r="CY518" s="87"/>
    </row>
    <row r="519" spans="1:103" s="88" customFormat="1" x14ac:dyDescent="0.25">
      <c r="A519" s="91"/>
      <c r="B519" s="91"/>
      <c r="C519" s="91"/>
      <c r="D519" s="91"/>
      <c r="E519" s="91"/>
      <c r="F519" s="91"/>
      <c r="G519" s="91"/>
      <c r="I519" s="91"/>
      <c r="K519" s="91"/>
      <c r="L519" s="91"/>
      <c r="M519" s="91"/>
      <c r="N519" s="91"/>
      <c r="O519" s="91"/>
      <c r="P519" s="91"/>
      <c r="Q519" s="91"/>
      <c r="R519" s="91"/>
      <c r="S519" s="91"/>
      <c r="T519" s="91"/>
      <c r="U519" s="91"/>
      <c r="V519" s="91"/>
      <c r="W519" s="91"/>
      <c r="X519" s="91"/>
      <c r="AK519" s="91"/>
      <c r="AL519" s="91"/>
      <c r="AM519" s="91"/>
      <c r="AN519" s="91"/>
      <c r="AO519" s="91"/>
      <c r="CU519" s="439"/>
      <c r="CY519" s="87"/>
    </row>
    <row r="520" spans="1:103" s="88" customFormat="1" x14ac:dyDescent="0.25">
      <c r="A520" s="91"/>
      <c r="B520" s="91"/>
      <c r="C520" s="91"/>
      <c r="D520" s="91"/>
      <c r="E520" s="91"/>
      <c r="F520" s="91"/>
      <c r="G520" s="91"/>
      <c r="I520" s="91"/>
      <c r="K520" s="91"/>
      <c r="L520" s="91"/>
      <c r="M520" s="91"/>
      <c r="N520" s="91"/>
      <c r="O520" s="91"/>
      <c r="P520" s="91"/>
      <c r="Q520" s="91"/>
      <c r="R520" s="91"/>
      <c r="S520" s="91"/>
      <c r="T520" s="91"/>
      <c r="U520" s="91"/>
      <c r="V520" s="91"/>
      <c r="W520" s="91"/>
      <c r="X520" s="91"/>
      <c r="AK520" s="91"/>
      <c r="AL520" s="91"/>
      <c r="AM520" s="91"/>
      <c r="AN520" s="91"/>
      <c r="AO520" s="91"/>
      <c r="CU520" s="439"/>
      <c r="CY520" s="87"/>
    </row>
    <row r="521" spans="1:103" s="88" customFormat="1" x14ac:dyDescent="0.25">
      <c r="A521" s="91"/>
      <c r="B521" s="91"/>
      <c r="C521" s="91"/>
      <c r="D521" s="91"/>
      <c r="E521" s="91"/>
      <c r="F521" s="91"/>
      <c r="G521" s="91"/>
      <c r="I521" s="91"/>
      <c r="K521" s="91"/>
      <c r="L521" s="91"/>
      <c r="M521" s="91"/>
      <c r="N521" s="91"/>
      <c r="O521" s="91"/>
      <c r="P521" s="91"/>
      <c r="Q521" s="91"/>
      <c r="R521" s="91"/>
      <c r="S521" s="91"/>
      <c r="T521" s="91"/>
      <c r="U521" s="91"/>
      <c r="V521" s="91"/>
      <c r="W521" s="91"/>
      <c r="X521" s="91"/>
      <c r="AK521" s="91"/>
      <c r="AL521" s="91"/>
      <c r="AM521" s="91"/>
      <c r="AN521" s="91"/>
      <c r="AO521" s="91"/>
      <c r="CU521" s="439"/>
      <c r="CY521" s="87"/>
    </row>
    <row r="522" spans="1:103" s="88" customFormat="1" x14ac:dyDescent="0.25">
      <c r="A522" s="91"/>
      <c r="B522" s="91"/>
      <c r="C522" s="91"/>
      <c r="D522" s="91"/>
      <c r="E522" s="91"/>
      <c r="F522" s="91"/>
      <c r="G522" s="91"/>
      <c r="I522" s="91"/>
      <c r="K522" s="91"/>
      <c r="L522" s="91"/>
      <c r="M522" s="91"/>
      <c r="N522" s="91"/>
      <c r="O522" s="91"/>
      <c r="P522" s="91"/>
      <c r="Q522" s="91"/>
      <c r="R522" s="91"/>
      <c r="S522" s="91"/>
      <c r="T522" s="91"/>
      <c r="U522" s="91"/>
      <c r="V522" s="91"/>
      <c r="W522" s="91"/>
      <c r="X522" s="91"/>
      <c r="AK522" s="91"/>
      <c r="AL522" s="91"/>
      <c r="AM522" s="91"/>
      <c r="AN522" s="91"/>
      <c r="AO522" s="91"/>
      <c r="CU522" s="439"/>
      <c r="CY522" s="87"/>
    </row>
    <row r="523" spans="1:103" s="88" customFormat="1" x14ac:dyDescent="0.25">
      <c r="A523" s="91"/>
      <c r="B523" s="91"/>
      <c r="C523" s="91"/>
      <c r="D523" s="91"/>
      <c r="E523" s="91"/>
      <c r="F523" s="91"/>
      <c r="G523" s="91"/>
      <c r="I523" s="91"/>
      <c r="K523" s="91"/>
      <c r="L523" s="91"/>
      <c r="M523" s="91"/>
      <c r="N523" s="91"/>
      <c r="O523" s="91"/>
      <c r="P523" s="91"/>
      <c r="Q523" s="91"/>
      <c r="R523" s="91"/>
      <c r="S523" s="91"/>
      <c r="T523" s="91"/>
      <c r="U523" s="91"/>
      <c r="V523" s="91"/>
      <c r="W523" s="91"/>
      <c r="X523" s="91"/>
      <c r="AK523" s="91"/>
      <c r="AL523" s="91"/>
      <c r="AM523" s="91"/>
      <c r="AN523" s="91"/>
      <c r="AO523" s="91"/>
      <c r="CU523" s="439"/>
      <c r="CY523" s="87"/>
    </row>
    <row r="524" spans="1:103" s="88" customFormat="1" x14ac:dyDescent="0.25">
      <c r="A524" s="91"/>
      <c r="B524" s="91"/>
      <c r="C524" s="91"/>
      <c r="D524" s="91"/>
      <c r="E524" s="91"/>
      <c r="F524" s="91"/>
      <c r="G524" s="91"/>
      <c r="I524" s="91"/>
      <c r="K524" s="91"/>
      <c r="L524" s="91"/>
      <c r="M524" s="91"/>
      <c r="N524" s="91"/>
      <c r="O524" s="91"/>
      <c r="P524" s="91"/>
      <c r="Q524" s="91"/>
      <c r="R524" s="91"/>
      <c r="S524" s="91"/>
      <c r="T524" s="91"/>
      <c r="U524" s="91"/>
      <c r="V524" s="91"/>
      <c r="W524" s="91"/>
      <c r="X524" s="91"/>
      <c r="AK524" s="91"/>
      <c r="AL524" s="91"/>
      <c r="AM524" s="91"/>
      <c r="AN524" s="91"/>
      <c r="AO524" s="91"/>
      <c r="CU524" s="439"/>
      <c r="CY524" s="87"/>
    </row>
    <row r="525" spans="1:103" s="88" customFormat="1" x14ac:dyDescent="0.25">
      <c r="A525" s="91"/>
      <c r="B525" s="91"/>
      <c r="C525" s="91"/>
      <c r="D525" s="91"/>
      <c r="E525" s="91"/>
      <c r="F525" s="91"/>
      <c r="G525" s="91"/>
      <c r="I525" s="91"/>
      <c r="K525" s="91"/>
      <c r="L525" s="91"/>
      <c r="M525" s="91"/>
      <c r="N525" s="91"/>
      <c r="O525" s="91"/>
      <c r="P525" s="91"/>
      <c r="Q525" s="91"/>
      <c r="R525" s="91"/>
      <c r="S525" s="91"/>
      <c r="T525" s="91"/>
      <c r="U525" s="91"/>
      <c r="V525" s="91"/>
      <c r="W525" s="91"/>
      <c r="X525" s="91"/>
      <c r="AK525" s="91"/>
      <c r="AL525" s="91"/>
      <c r="AM525" s="91"/>
      <c r="AN525" s="91"/>
      <c r="AO525" s="91"/>
      <c r="CU525" s="439"/>
      <c r="CY525" s="87"/>
    </row>
    <row r="526" spans="1:103" s="88" customFormat="1" x14ac:dyDescent="0.25">
      <c r="A526" s="91"/>
      <c r="B526" s="91"/>
      <c r="C526" s="91"/>
      <c r="D526" s="91"/>
      <c r="E526" s="91"/>
      <c r="F526" s="91"/>
      <c r="G526" s="91"/>
      <c r="I526" s="91"/>
      <c r="K526" s="91"/>
      <c r="L526" s="91"/>
      <c r="M526" s="91"/>
      <c r="N526" s="91"/>
      <c r="O526" s="91"/>
      <c r="P526" s="91"/>
      <c r="Q526" s="91"/>
      <c r="R526" s="91"/>
      <c r="S526" s="91"/>
      <c r="T526" s="91"/>
      <c r="U526" s="91"/>
      <c r="V526" s="91"/>
      <c r="W526" s="91"/>
      <c r="X526" s="91"/>
      <c r="AK526" s="91"/>
      <c r="AL526" s="91"/>
      <c r="AM526" s="91"/>
      <c r="AN526" s="91"/>
      <c r="AO526" s="91"/>
      <c r="CU526" s="439"/>
      <c r="CY526" s="87"/>
    </row>
    <row r="527" spans="1:103" s="88" customFormat="1" x14ac:dyDescent="0.25">
      <c r="A527" s="91"/>
      <c r="B527" s="91"/>
      <c r="C527" s="91"/>
      <c r="D527" s="91"/>
      <c r="E527" s="91"/>
      <c r="F527" s="91"/>
      <c r="G527" s="91"/>
      <c r="I527" s="91"/>
      <c r="K527" s="91"/>
      <c r="L527" s="91"/>
      <c r="M527" s="91"/>
      <c r="N527" s="91"/>
      <c r="O527" s="91"/>
      <c r="P527" s="91"/>
      <c r="Q527" s="91"/>
      <c r="R527" s="91"/>
      <c r="S527" s="91"/>
      <c r="T527" s="91"/>
      <c r="U527" s="91"/>
      <c r="V527" s="91"/>
      <c r="W527" s="91"/>
      <c r="X527" s="91"/>
      <c r="AK527" s="91"/>
      <c r="AL527" s="91"/>
      <c r="AM527" s="91"/>
      <c r="AN527" s="91"/>
      <c r="AO527" s="91"/>
      <c r="CU527" s="439"/>
      <c r="CY527" s="87"/>
    </row>
    <row r="528" spans="1:103" s="88" customFormat="1" x14ac:dyDescent="0.25">
      <c r="A528" s="91"/>
      <c r="B528" s="91"/>
      <c r="C528" s="91"/>
      <c r="D528" s="91"/>
      <c r="E528" s="91"/>
      <c r="F528" s="91"/>
      <c r="G528" s="91"/>
      <c r="I528" s="91"/>
      <c r="K528" s="91"/>
      <c r="L528" s="91"/>
      <c r="M528" s="91"/>
      <c r="N528" s="91"/>
      <c r="O528" s="91"/>
      <c r="P528" s="91"/>
      <c r="Q528" s="91"/>
      <c r="R528" s="91"/>
      <c r="S528" s="91"/>
      <c r="T528" s="91"/>
      <c r="U528" s="91"/>
      <c r="V528" s="91"/>
      <c r="W528" s="91"/>
      <c r="X528" s="91"/>
      <c r="AK528" s="91"/>
      <c r="AL528" s="91"/>
      <c r="AM528" s="91"/>
      <c r="AN528" s="91"/>
      <c r="AO528" s="91"/>
      <c r="CU528" s="439"/>
      <c r="CY528" s="87"/>
    </row>
    <row r="529" spans="1:103" s="88" customFormat="1" x14ac:dyDescent="0.25">
      <c r="A529" s="91"/>
      <c r="B529" s="91"/>
      <c r="C529" s="91"/>
      <c r="D529" s="91"/>
      <c r="E529" s="91"/>
      <c r="F529" s="91"/>
      <c r="G529" s="91"/>
      <c r="I529" s="91"/>
      <c r="K529" s="91"/>
      <c r="L529" s="91"/>
      <c r="M529" s="91"/>
      <c r="N529" s="91"/>
      <c r="O529" s="91"/>
      <c r="P529" s="91"/>
      <c r="Q529" s="91"/>
      <c r="R529" s="91"/>
      <c r="S529" s="91"/>
      <c r="T529" s="91"/>
      <c r="U529" s="91"/>
      <c r="V529" s="91"/>
      <c r="W529" s="91"/>
      <c r="X529" s="91"/>
      <c r="AK529" s="91"/>
      <c r="AL529" s="91"/>
      <c r="AM529" s="91"/>
      <c r="AN529" s="91"/>
      <c r="AO529" s="91"/>
      <c r="CU529" s="439"/>
      <c r="CY529" s="87"/>
    </row>
    <row r="530" spans="1:103" s="88" customFormat="1" x14ac:dyDescent="0.25">
      <c r="A530" s="91"/>
      <c r="B530" s="91"/>
      <c r="C530" s="91"/>
      <c r="D530" s="91"/>
      <c r="E530" s="91"/>
      <c r="F530" s="91"/>
      <c r="G530" s="91"/>
      <c r="I530" s="91"/>
      <c r="K530" s="91"/>
      <c r="L530" s="91"/>
      <c r="M530" s="91"/>
      <c r="N530" s="91"/>
      <c r="O530" s="91"/>
      <c r="P530" s="91"/>
      <c r="Q530" s="91"/>
      <c r="R530" s="91"/>
      <c r="S530" s="91"/>
      <c r="T530" s="91"/>
      <c r="U530" s="91"/>
      <c r="V530" s="91"/>
      <c r="W530" s="91"/>
      <c r="X530" s="91"/>
      <c r="AK530" s="91"/>
      <c r="AL530" s="91"/>
      <c r="AM530" s="91"/>
      <c r="AN530" s="91"/>
      <c r="AO530" s="91"/>
      <c r="CU530" s="439"/>
      <c r="CY530" s="87"/>
    </row>
    <row r="531" spans="1:103" s="88" customFormat="1" x14ac:dyDescent="0.25">
      <c r="A531" s="91"/>
      <c r="B531" s="91"/>
      <c r="C531" s="91"/>
      <c r="D531" s="91"/>
      <c r="E531" s="91"/>
      <c r="F531" s="91"/>
      <c r="G531" s="91"/>
      <c r="I531" s="91"/>
      <c r="K531" s="91"/>
      <c r="L531" s="91"/>
      <c r="M531" s="91"/>
      <c r="N531" s="91"/>
      <c r="O531" s="91"/>
      <c r="P531" s="91"/>
      <c r="Q531" s="91"/>
      <c r="R531" s="91"/>
      <c r="S531" s="91"/>
      <c r="T531" s="91"/>
      <c r="U531" s="91"/>
      <c r="V531" s="91"/>
      <c r="W531" s="91"/>
      <c r="X531" s="91"/>
      <c r="AK531" s="91"/>
      <c r="AL531" s="91"/>
      <c r="AM531" s="91"/>
      <c r="AN531" s="91"/>
      <c r="AO531" s="91"/>
      <c r="CU531" s="439"/>
      <c r="CY531" s="87"/>
    </row>
    <row r="532" spans="1:103" s="88" customFormat="1" x14ac:dyDescent="0.25">
      <c r="A532" s="91"/>
      <c r="B532" s="91"/>
      <c r="C532" s="91"/>
      <c r="D532" s="91"/>
      <c r="E532" s="91"/>
      <c r="F532" s="91"/>
      <c r="G532" s="91"/>
      <c r="I532" s="91"/>
      <c r="K532" s="91"/>
      <c r="L532" s="91"/>
      <c r="M532" s="91"/>
      <c r="N532" s="91"/>
      <c r="O532" s="91"/>
      <c r="P532" s="91"/>
      <c r="Q532" s="91"/>
      <c r="R532" s="91"/>
      <c r="S532" s="91"/>
      <c r="T532" s="91"/>
      <c r="U532" s="91"/>
      <c r="V532" s="91"/>
      <c r="W532" s="91"/>
      <c r="X532" s="91"/>
      <c r="AK532" s="91"/>
      <c r="AL532" s="91"/>
      <c r="AM532" s="91"/>
      <c r="AN532" s="91"/>
      <c r="AO532" s="91"/>
      <c r="CU532" s="439"/>
      <c r="CY532" s="87"/>
    </row>
    <row r="533" spans="1:103" s="88" customFormat="1" x14ac:dyDescent="0.25">
      <c r="A533" s="91"/>
      <c r="B533" s="91"/>
      <c r="C533" s="91"/>
      <c r="D533" s="91"/>
      <c r="E533" s="91"/>
      <c r="F533" s="91"/>
      <c r="G533" s="91"/>
      <c r="I533" s="91"/>
      <c r="K533" s="91"/>
      <c r="L533" s="91"/>
      <c r="M533" s="91"/>
      <c r="N533" s="91"/>
      <c r="O533" s="91"/>
      <c r="P533" s="91"/>
      <c r="Q533" s="91"/>
      <c r="R533" s="91"/>
      <c r="S533" s="91"/>
      <c r="T533" s="91"/>
      <c r="U533" s="91"/>
      <c r="V533" s="91"/>
      <c r="W533" s="91"/>
      <c r="X533" s="91"/>
      <c r="AK533" s="91"/>
      <c r="AL533" s="91"/>
      <c r="AM533" s="91"/>
      <c r="AN533" s="91"/>
      <c r="AO533" s="91"/>
      <c r="CU533" s="439"/>
      <c r="CY533" s="87"/>
    </row>
    <row r="534" spans="1:103" s="88" customFormat="1" x14ac:dyDescent="0.25">
      <c r="A534" s="91"/>
      <c r="B534" s="91"/>
      <c r="C534" s="91"/>
      <c r="D534" s="91"/>
      <c r="E534" s="91"/>
      <c r="F534" s="91"/>
      <c r="G534" s="91"/>
      <c r="I534" s="91"/>
      <c r="K534" s="91"/>
      <c r="L534" s="91"/>
      <c r="M534" s="91"/>
      <c r="N534" s="91"/>
      <c r="O534" s="91"/>
      <c r="P534" s="91"/>
      <c r="Q534" s="91"/>
      <c r="R534" s="91"/>
      <c r="S534" s="91"/>
      <c r="T534" s="91"/>
      <c r="U534" s="91"/>
      <c r="V534" s="91"/>
      <c r="W534" s="91"/>
      <c r="X534" s="91"/>
      <c r="AK534" s="91"/>
      <c r="AL534" s="91"/>
      <c r="AM534" s="91"/>
      <c r="AN534" s="91"/>
      <c r="AO534" s="91"/>
      <c r="CU534" s="439"/>
      <c r="CY534" s="87"/>
    </row>
    <row r="535" spans="1:103" s="88" customFormat="1" x14ac:dyDescent="0.25">
      <c r="A535" s="91"/>
      <c r="B535" s="91"/>
      <c r="C535" s="91"/>
      <c r="D535" s="91"/>
      <c r="E535" s="91"/>
      <c r="F535" s="91"/>
      <c r="G535" s="91"/>
      <c r="I535" s="91"/>
      <c r="K535" s="91"/>
      <c r="L535" s="91"/>
      <c r="M535" s="91"/>
      <c r="N535" s="91"/>
      <c r="O535" s="91"/>
      <c r="P535" s="91"/>
      <c r="Q535" s="91"/>
      <c r="R535" s="91"/>
      <c r="S535" s="91"/>
      <c r="T535" s="91"/>
      <c r="U535" s="91"/>
      <c r="V535" s="91"/>
      <c r="W535" s="91"/>
      <c r="X535" s="91"/>
      <c r="AK535" s="91"/>
      <c r="AL535" s="91"/>
      <c r="AM535" s="91"/>
      <c r="AN535" s="91"/>
      <c r="AO535" s="91"/>
      <c r="CU535" s="439"/>
      <c r="CY535" s="87"/>
    </row>
    <row r="536" spans="1:103" s="88" customFormat="1" x14ac:dyDescent="0.25">
      <c r="A536" s="91"/>
      <c r="B536" s="91"/>
      <c r="C536" s="91"/>
      <c r="D536" s="91"/>
      <c r="E536" s="91"/>
      <c r="F536" s="91"/>
      <c r="G536" s="91"/>
      <c r="I536" s="91"/>
      <c r="K536" s="91"/>
      <c r="L536" s="91"/>
      <c r="M536" s="91"/>
      <c r="N536" s="91"/>
      <c r="O536" s="91"/>
      <c r="P536" s="91"/>
      <c r="Q536" s="91"/>
      <c r="R536" s="91"/>
      <c r="S536" s="91"/>
      <c r="T536" s="91"/>
      <c r="U536" s="91"/>
      <c r="V536" s="91"/>
      <c r="W536" s="91"/>
      <c r="X536" s="91"/>
      <c r="AK536" s="91"/>
      <c r="AL536" s="91"/>
      <c r="AM536" s="91"/>
      <c r="AN536" s="91"/>
      <c r="AO536" s="91"/>
      <c r="CU536" s="439"/>
      <c r="CY536" s="87"/>
    </row>
    <row r="537" spans="1:103" s="88" customFormat="1" x14ac:dyDescent="0.25">
      <c r="A537" s="91"/>
      <c r="B537" s="91"/>
      <c r="C537" s="91"/>
      <c r="D537" s="91"/>
      <c r="E537" s="91"/>
      <c r="F537" s="91"/>
      <c r="G537" s="91"/>
      <c r="I537" s="91"/>
      <c r="K537" s="91"/>
      <c r="L537" s="91"/>
      <c r="M537" s="91"/>
      <c r="N537" s="91"/>
      <c r="O537" s="91"/>
      <c r="P537" s="91"/>
      <c r="Q537" s="91"/>
      <c r="R537" s="91"/>
      <c r="S537" s="91"/>
      <c r="T537" s="91"/>
      <c r="U537" s="91"/>
      <c r="V537" s="91"/>
      <c r="W537" s="91"/>
      <c r="X537" s="91"/>
      <c r="AK537" s="91"/>
      <c r="AL537" s="91"/>
      <c r="AM537" s="91"/>
      <c r="AN537" s="91"/>
      <c r="AO537" s="91"/>
      <c r="CU537" s="439"/>
      <c r="CY537" s="87"/>
    </row>
    <row r="538" spans="1:103" s="88" customFormat="1" x14ac:dyDescent="0.25">
      <c r="A538" s="91"/>
      <c r="B538" s="91"/>
      <c r="C538" s="91"/>
      <c r="D538" s="91"/>
      <c r="E538" s="91"/>
      <c r="F538" s="91"/>
      <c r="G538" s="91"/>
      <c r="I538" s="91"/>
      <c r="K538" s="91"/>
      <c r="L538" s="91"/>
      <c r="M538" s="91"/>
      <c r="N538" s="91"/>
      <c r="O538" s="91"/>
      <c r="P538" s="91"/>
      <c r="Q538" s="91"/>
      <c r="R538" s="91"/>
      <c r="S538" s="91"/>
      <c r="T538" s="91"/>
      <c r="U538" s="91"/>
      <c r="V538" s="91"/>
      <c r="W538" s="91"/>
      <c r="X538" s="91"/>
      <c r="AK538" s="91"/>
      <c r="AL538" s="91"/>
      <c r="AM538" s="91"/>
      <c r="AN538" s="91"/>
      <c r="AO538" s="91"/>
      <c r="CU538" s="439"/>
      <c r="CY538" s="87"/>
    </row>
    <row r="539" spans="1:103" s="88" customFormat="1" x14ac:dyDescent="0.25">
      <c r="A539" s="91"/>
      <c r="B539" s="91"/>
      <c r="C539" s="91"/>
      <c r="D539" s="91"/>
      <c r="E539" s="91"/>
      <c r="F539" s="91"/>
      <c r="G539" s="91"/>
      <c r="I539" s="91"/>
      <c r="K539" s="91"/>
      <c r="L539" s="91"/>
      <c r="M539" s="91"/>
      <c r="N539" s="91"/>
      <c r="O539" s="91"/>
      <c r="P539" s="91"/>
      <c r="Q539" s="91"/>
      <c r="R539" s="91"/>
      <c r="S539" s="91"/>
      <c r="T539" s="91"/>
      <c r="U539" s="91"/>
      <c r="V539" s="91"/>
      <c r="W539" s="91"/>
      <c r="X539" s="91"/>
      <c r="AK539" s="91"/>
      <c r="AL539" s="91"/>
      <c r="AM539" s="91"/>
      <c r="AN539" s="91"/>
      <c r="AO539" s="91"/>
      <c r="CU539" s="439"/>
      <c r="CY539" s="87"/>
    </row>
    <row r="540" spans="1:103" s="88" customFormat="1" x14ac:dyDescent="0.25">
      <c r="A540" s="91"/>
      <c r="B540" s="91"/>
      <c r="C540" s="91"/>
      <c r="D540" s="91"/>
      <c r="E540" s="91"/>
      <c r="F540" s="91"/>
      <c r="G540" s="91"/>
      <c r="I540" s="91"/>
      <c r="K540" s="91"/>
      <c r="L540" s="91"/>
      <c r="M540" s="91"/>
      <c r="N540" s="91"/>
      <c r="O540" s="91"/>
      <c r="P540" s="91"/>
      <c r="Q540" s="91"/>
      <c r="R540" s="91"/>
      <c r="S540" s="91"/>
      <c r="T540" s="91"/>
      <c r="U540" s="91"/>
      <c r="V540" s="91"/>
      <c r="W540" s="91"/>
      <c r="X540" s="91"/>
      <c r="AK540" s="91"/>
      <c r="AL540" s="91"/>
      <c r="AM540" s="91"/>
      <c r="AN540" s="91"/>
      <c r="AO540" s="91"/>
      <c r="CU540" s="439"/>
      <c r="CY540" s="87"/>
    </row>
    <row r="541" spans="1:103" s="88" customFormat="1" x14ac:dyDescent="0.25">
      <c r="A541" s="91"/>
      <c r="B541" s="91"/>
      <c r="C541" s="91"/>
      <c r="D541" s="91"/>
      <c r="E541" s="91"/>
      <c r="F541" s="91"/>
      <c r="G541" s="91"/>
      <c r="I541" s="91"/>
      <c r="K541" s="91"/>
      <c r="L541" s="91"/>
      <c r="M541" s="91"/>
      <c r="N541" s="91"/>
      <c r="O541" s="91"/>
      <c r="P541" s="91"/>
      <c r="Q541" s="91"/>
      <c r="R541" s="91"/>
      <c r="S541" s="91"/>
      <c r="T541" s="91"/>
      <c r="U541" s="91"/>
      <c r="V541" s="91"/>
      <c r="W541" s="91"/>
      <c r="X541" s="91"/>
      <c r="AK541" s="91"/>
      <c r="AL541" s="91"/>
      <c r="AM541" s="91"/>
      <c r="AN541" s="91"/>
      <c r="AO541" s="91"/>
      <c r="CU541" s="439"/>
      <c r="CY541" s="87"/>
    </row>
    <row r="542" spans="1:103" s="88" customFormat="1" x14ac:dyDescent="0.25">
      <c r="A542" s="91"/>
      <c r="B542" s="91"/>
      <c r="C542" s="91"/>
      <c r="D542" s="91"/>
      <c r="E542" s="91"/>
      <c r="F542" s="91"/>
      <c r="G542" s="91"/>
      <c r="I542" s="91"/>
      <c r="K542" s="91"/>
      <c r="L542" s="91"/>
      <c r="M542" s="91"/>
      <c r="N542" s="91"/>
      <c r="O542" s="91"/>
      <c r="P542" s="91"/>
      <c r="Q542" s="91"/>
      <c r="R542" s="91"/>
      <c r="S542" s="91"/>
      <c r="T542" s="91"/>
      <c r="U542" s="91"/>
      <c r="V542" s="91"/>
      <c r="W542" s="91"/>
      <c r="X542" s="91"/>
      <c r="AK542" s="91"/>
      <c r="AL542" s="91"/>
      <c r="AM542" s="91"/>
      <c r="AN542" s="91"/>
      <c r="AO542" s="91"/>
      <c r="CU542" s="439"/>
      <c r="CY542" s="87"/>
    </row>
    <row r="543" spans="1:103" s="88" customFormat="1" x14ac:dyDescent="0.25">
      <c r="A543" s="91"/>
      <c r="B543" s="91"/>
      <c r="C543" s="91"/>
      <c r="D543" s="91"/>
      <c r="E543" s="91"/>
      <c r="F543" s="91"/>
      <c r="G543" s="91"/>
      <c r="I543" s="91"/>
      <c r="K543" s="91"/>
      <c r="L543" s="91"/>
      <c r="M543" s="91"/>
      <c r="N543" s="91"/>
      <c r="O543" s="91"/>
      <c r="P543" s="91"/>
      <c r="Q543" s="91"/>
      <c r="R543" s="91"/>
      <c r="S543" s="91"/>
      <c r="T543" s="91"/>
      <c r="U543" s="91"/>
      <c r="V543" s="91"/>
      <c r="W543" s="91"/>
      <c r="X543" s="91"/>
      <c r="AK543" s="91"/>
      <c r="AL543" s="91"/>
      <c r="AM543" s="91"/>
      <c r="AN543" s="91"/>
      <c r="AO543" s="91"/>
      <c r="CU543" s="439"/>
      <c r="CY543" s="87"/>
    </row>
    <row r="544" spans="1:103" s="88" customFormat="1" x14ac:dyDescent="0.25">
      <c r="A544" s="91"/>
      <c r="B544" s="91"/>
      <c r="C544" s="91"/>
      <c r="D544" s="91"/>
      <c r="E544" s="91"/>
      <c r="F544" s="91"/>
      <c r="G544" s="91"/>
      <c r="I544" s="91"/>
      <c r="K544" s="91"/>
      <c r="L544" s="91"/>
      <c r="M544" s="91"/>
      <c r="N544" s="91"/>
      <c r="O544" s="91"/>
      <c r="P544" s="91"/>
      <c r="Q544" s="91"/>
      <c r="R544" s="91"/>
      <c r="S544" s="91"/>
      <c r="T544" s="91"/>
      <c r="U544" s="91"/>
      <c r="V544" s="91"/>
      <c r="W544" s="91"/>
      <c r="X544" s="91"/>
      <c r="AK544" s="91"/>
      <c r="AL544" s="91"/>
      <c r="AM544" s="91"/>
      <c r="AN544" s="91"/>
      <c r="AO544" s="91"/>
      <c r="CU544" s="439"/>
      <c r="CY544" s="87"/>
    </row>
    <row r="545" spans="1:103" s="88" customFormat="1" x14ac:dyDescent="0.25">
      <c r="A545" s="91"/>
      <c r="B545" s="91"/>
      <c r="C545" s="91"/>
      <c r="D545" s="91"/>
      <c r="E545" s="91"/>
      <c r="F545" s="91"/>
      <c r="G545" s="91"/>
      <c r="I545" s="91"/>
      <c r="K545" s="91"/>
      <c r="L545" s="91"/>
      <c r="M545" s="91"/>
      <c r="N545" s="91"/>
      <c r="O545" s="91"/>
      <c r="P545" s="91"/>
      <c r="Q545" s="91"/>
      <c r="R545" s="91"/>
      <c r="S545" s="91"/>
      <c r="T545" s="91"/>
      <c r="U545" s="91"/>
      <c r="V545" s="91"/>
      <c r="W545" s="91"/>
      <c r="X545" s="91"/>
      <c r="AK545" s="91"/>
      <c r="AL545" s="91"/>
      <c r="AM545" s="91"/>
      <c r="AN545" s="91"/>
      <c r="AO545" s="91"/>
      <c r="CU545" s="439"/>
      <c r="CY545" s="87"/>
    </row>
    <row r="546" spans="1:103" s="88" customFormat="1" x14ac:dyDescent="0.25">
      <c r="A546" s="91"/>
      <c r="B546" s="91"/>
      <c r="C546" s="91"/>
      <c r="D546" s="91"/>
      <c r="E546" s="91"/>
      <c r="F546" s="91"/>
      <c r="G546" s="91"/>
      <c r="I546" s="91"/>
      <c r="K546" s="91"/>
      <c r="L546" s="91"/>
      <c r="M546" s="91"/>
      <c r="N546" s="91"/>
      <c r="O546" s="91"/>
      <c r="P546" s="91"/>
      <c r="Q546" s="91"/>
      <c r="R546" s="91"/>
      <c r="S546" s="91"/>
      <c r="T546" s="91"/>
      <c r="U546" s="91"/>
      <c r="V546" s="91"/>
      <c r="W546" s="91"/>
      <c r="X546" s="91"/>
      <c r="AK546" s="91"/>
      <c r="AL546" s="91"/>
      <c r="AM546" s="91"/>
      <c r="AN546" s="91"/>
      <c r="AO546" s="91"/>
      <c r="CU546" s="439"/>
      <c r="CY546" s="87"/>
    </row>
    <row r="547" spans="1:103" s="88" customFormat="1" x14ac:dyDescent="0.25">
      <c r="A547" s="91"/>
      <c r="B547" s="91"/>
      <c r="C547" s="91"/>
      <c r="D547" s="91"/>
      <c r="E547" s="91"/>
      <c r="F547" s="91"/>
      <c r="G547" s="91"/>
      <c r="I547" s="91"/>
      <c r="K547" s="91"/>
      <c r="L547" s="91"/>
      <c r="M547" s="91"/>
      <c r="N547" s="91"/>
      <c r="O547" s="91"/>
      <c r="P547" s="91"/>
      <c r="Q547" s="91"/>
      <c r="R547" s="91"/>
      <c r="S547" s="91"/>
      <c r="T547" s="91"/>
      <c r="U547" s="91"/>
      <c r="V547" s="91"/>
      <c r="W547" s="91"/>
      <c r="X547" s="91"/>
      <c r="AK547" s="91"/>
      <c r="AL547" s="91"/>
      <c r="AM547" s="91"/>
      <c r="AN547" s="91"/>
      <c r="AO547" s="91"/>
      <c r="CU547" s="439"/>
      <c r="CY547" s="87"/>
    </row>
    <row r="548" spans="1:103" s="88" customFormat="1" x14ac:dyDescent="0.25">
      <c r="A548" s="91"/>
      <c r="B548" s="91"/>
      <c r="C548" s="91"/>
      <c r="D548" s="91"/>
      <c r="E548" s="91"/>
      <c r="F548" s="91"/>
      <c r="G548" s="91"/>
      <c r="I548" s="91"/>
      <c r="K548" s="91"/>
      <c r="L548" s="91"/>
      <c r="M548" s="91"/>
      <c r="N548" s="91"/>
      <c r="O548" s="91"/>
      <c r="P548" s="91"/>
      <c r="Q548" s="91"/>
      <c r="R548" s="91"/>
      <c r="S548" s="91"/>
      <c r="T548" s="91"/>
      <c r="U548" s="91"/>
      <c r="V548" s="91"/>
      <c r="W548" s="91"/>
      <c r="X548" s="91"/>
      <c r="AK548" s="91"/>
      <c r="AL548" s="91"/>
      <c r="AM548" s="91"/>
      <c r="AN548" s="91"/>
      <c r="AO548" s="91"/>
      <c r="CU548" s="439"/>
      <c r="CY548" s="87"/>
    </row>
    <row r="549" spans="1:103" s="88" customFormat="1" x14ac:dyDescent="0.25">
      <c r="A549" s="91"/>
      <c r="B549" s="91"/>
      <c r="C549" s="91"/>
      <c r="D549" s="91"/>
      <c r="E549" s="91"/>
      <c r="F549" s="91"/>
      <c r="G549" s="91"/>
      <c r="I549" s="91"/>
      <c r="K549" s="91"/>
      <c r="L549" s="91"/>
      <c r="M549" s="91"/>
      <c r="N549" s="91"/>
      <c r="O549" s="91"/>
      <c r="P549" s="91"/>
      <c r="Q549" s="91"/>
      <c r="R549" s="91"/>
      <c r="S549" s="91"/>
      <c r="T549" s="91"/>
      <c r="U549" s="91"/>
      <c r="V549" s="91"/>
      <c r="W549" s="91"/>
      <c r="X549" s="91"/>
      <c r="AK549" s="91"/>
      <c r="AL549" s="91"/>
      <c r="AM549" s="91"/>
      <c r="AN549" s="91"/>
      <c r="AO549" s="91"/>
      <c r="CU549" s="439"/>
      <c r="CY549" s="87"/>
    </row>
    <row r="550" spans="1:103" s="88" customFormat="1" x14ac:dyDescent="0.25">
      <c r="A550" s="91"/>
      <c r="B550" s="91"/>
      <c r="C550" s="91"/>
      <c r="D550" s="91"/>
      <c r="E550" s="91"/>
      <c r="F550" s="91"/>
      <c r="G550" s="91"/>
      <c r="I550" s="91"/>
      <c r="K550" s="91"/>
      <c r="L550" s="91"/>
      <c r="M550" s="91"/>
      <c r="N550" s="91"/>
      <c r="O550" s="91"/>
      <c r="P550" s="91"/>
      <c r="Q550" s="91"/>
      <c r="R550" s="91"/>
      <c r="S550" s="91"/>
      <c r="T550" s="91"/>
      <c r="U550" s="91"/>
      <c r="V550" s="91"/>
      <c r="W550" s="91"/>
      <c r="X550" s="91"/>
      <c r="AK550" s="91"/>
      <c r="AL550" s="91"/>
      <c r="AM550" s="91"/>
      <c r="AN550" s="91"/>
      <c r="AO550" s="91"/>
      <c r="CU550" s="439"/>
      <c r="CY550" s="87"/>
    </row>
    <row r="551" spans="1:103" s="88" customFormat="1" x14ac:dyDescent="0.25">
      <c r="A551" s="91"/>
      <c r="B551" s="91"/>
      <c r="C551" s="91"/>
      <c r="D551" s="91"/>
      <c r="E551" s="91"/>
      <c r="F551" s="91"/>
      <c r="G551" s="91"/>
      <c r="I551" s="91"/>
      <c r="K551" s="91"/>
      <c r="L551" s="91"/>
      <c r="M551" s="91"/>
      <c r="N551" s="91"/>
      <c r="O551" s="91"/>
      <c r="P551" s="91"/>
      <c r="Q551" s="91"/>
      <c r="R551" s="91"/>
      <c r="S551" s="91"/>
      <c r="T551" s="91"/>
      <c r="U551" s="91"/>
      <c r="V551" s="91"/>
      <c r="W551" s="91"/>
      <c r="X551" s="91"/>
      <c r="AK551" s="91"/>
      <c r="AL551" s="91"/>
      <c r="AM551" s="91"/>
      <c r="AN551" s="91"/>
      <c r="AO551" s="91"/>
      <c r="CU551" s="439"/>
      <c r="CY551" s="87"/>
    </row>
    <row r="552" spans="1:103" s="88" customFormat="1" x14ac:dyDescent="0.25">
      <c r="A552" s="91"/>
      <c r="B552" s="91"/>
      <c r="C552" s="91"/>
      <c r="D552" s="91"/>
      <c r="E552" s="91"/>
      <c r="F552" s="91"/>
      <c r="G552" s="91"/>
      <c r="I552" s="91"/>
      <c r="K552" s="91"/>
      <c r="L552" s="91"/>
      <c r="M552" s="91"/>
      <c r="N552" s="91"/>
      <c r="O552" s="91"/>
      <c r="P552" s="91"/>
      <c r="Q552" s="91"/>
      <c r="R552" s="91"/>
      <c r="S552" s="91"/>
      <c r="T552" s="91"/>
      <c r="U552" s="91"/>
      <c r="V552" s="91"/>
      <c r="W552" s="91"/>
      <c r="X552" s="91"/>
      <c r="AK552" s="91"/>
      <c r="AL552" s="91"/>
      <c r="AM552" s="91"/>
      <c r="AN552" s="91"/>
      <c r="AO552" s="91"/>
      <c r="CU552" s="439"/>
      <c r="CY552" s="87"/>
    </row>
    <row r="553" spans="1:103" s="88" customFormat="1" x14ac:dyDescent="0.25">
      <c r="A553" s="91"/>
      <c r="B553" s="91"/>
      <c r="C553" s="91"/>
      <c r="D553" s="91"/>
      <c r="E553" s="91"/>
      <c r="F553" s="91"/>
      <c r="G553" s="91"/>
      <c r="I553" s="91"/>
      <c r="K553" s="91"/>
      <c r="L553" s="91"/>
      <c r="M553" s="91"/>
      <c r="N553" s="91"/>
      <c r="O553" s="91"/>
      <c r="P553" s="91"/>
      <c r="Q553" s="91"/>
      <c r="R553" s="91"/>
      <c r="S553" s="91"/>
      <c r="T553" s="91"/>
      <c r="U553" s="91"/>
      <c r="V553" s="91"/>
      <c r="W553" s="91"/>
      <c r="X553" s="91"/>
      <c r="AK553" s="91"/>
      <c r="AL553" s="91"/>
      <c r="AM553" s="91"/>
      <c r="AN553" s="91"/>
      <c r="AO553" s="91"/>
      <c r="CU553" s="439"/>
      <c r="CY553" s="87"/>
    </row>
    <row r="554" spans="1:103" s="88" customFormat="1" x14ac:dyDescent="0.25">
      <c r="A554" s="91"/>
      <c r="B554" s="91"/>
      <c r="C554" s="91"/>
      <c r="D554" s="91"/>
      <c r="E554" s="91"/>
      <c r="F554" s="91"/>
      <c r="G554" s="91"/>
      <c r="I554" s="91"/>
      <c r="K554" s="91"/>
      <c r="L554" s="91"/>
      <c r="M554" s="91"/>
      <c r="N554" s="91"/>
      <c r="O554" s="91"/>
      <c r="P554" s="91"/>
      <c r="Q554" s="91"/>
      <c r="R554" s="91"/>
      <c r="S554" s="91"/>
      <c r="T554" s="91"/>
      <c r="U554" s="91"/>
      <c r="V554" s="91"/>
      <c r="W554" s="91"/>
      <c r="X554" s="91"/>
      <c r="AK554" s="91"/>
      <c r="AL554" s="91"/>
      <c r="AM554" s="91"/>
      <c r="AN554" s="91"/>
      <c r="AO554" s="91"/>
      <c r="CU554" s="439"/>
      <c r="CY554" s="87"/>
    </row>
    <row r="555" spans="1:103" s="88" customFormat="1" x14ac:dyDescent="0.25">
      <c r="A555" s="91"/>
      <c r="B555" s="91"/>
      <c r="C555" s="91"/>
      <c r="D555" s="91"/>
      <c r="E555" s="91"/>
      <c r="F555" s="91"/>
      <c r="G555" s="91"/>
      <c r="I555" s="91"/>
      <c r="K555" s="91"/>
      <c r="L555" s="91"/>
      <c r="M555" s="91"/>
      <c r="N555" s="91"/>
      <c r="O555" s="91"/>
      <c r="P555" s="91"/>
      <c r="Q555" s="91"/>
      <c r="R555" s="91"/>
      <c r="S555" s="91"/>
      <c r="T555" s="91"/>
      <c r="U555" s="91"/>
      <c r="V555" s="91"/>
      <c r="W555" s="91"/>
      <c r="X555" s="91"/>
      <c r="AK555" s="91"/>
      <c r="AL555" s="91"/>
      <c r="AM555" s="91"/>
      <c r="AN555" s="91"/>
      <c r="AO555" s="91"/>
      <c r="CU555" s="439"/>
      <c r="CY555" s="87"/>
    </row>
    <row r="556" spans="1:103" s="88" customFormat="1" x14ac:dyDescent="0.25">
      <c r="A556" s="91"/>
      <c r="B556" s="91"/>
      <c r="C556" s="91"/>
      <c r="D556" s="91"/>
      <c r="E556" s="91"/>
      <c r="F556" s="91"/>
      <c r="G556" s="91"/>
      <c r="I556" s="91"/>
      <c r="K556" s="91"/>
      <c r="L556" s="91"/>
      <c r="M556" s="91"/>
      <c r="N556" s="91"/>
      <c r="O556" s="91"/>
      <c r="P556" s="91"/>
      <c r="Q556" s="91"/>
      <c r="R556" s="91"/>
      <c r="S556" s="91"/>
      <c r="T556" s="91"/>
      <c r="U556" s="91"/>
      <c r="V556" s="91"/>
      <c r="W556" s="91"/>
      <c r="X556" s="91"/>
      <c r="AK556" s="91"/>
      <c r="AL556" s="91"/>
      <c r="AM556" s="91"/>
      <c r="AN556" s="91"/>
      <c r="AO556" s="91"/>
      <c r="CU556" s="439"/>
      <c r="CY556" s="87"/>
    </row>
    <row r="557" spans="1:103" s="88" customFormat="1" x14ac:dyDescent="0.25">
      <c r="A557" s="91"/>
      <c r="B557" s="91"/>
      <c r="C557" s="91"/>
      <c r="D557" s="91"/>
      <c r="E557" s="91"/>
      <c r="F557" s="91"/>
      <c r="G557" s="91"/>
      <c r="I557" s="91"/>
      <c r="K557" s="91"/>
      <c r="L557" s="91"/>
      <c r="M557" s="91"/>
      <c r="N557" s="91"/>
      <c r="O557" s="91"/>
      <c r="P557" s="91"/>
      <c r="Q557" s="91"/>
      <c r="R557" s="91"/>
      <c r="S557" s="91"/>
      <c r="T557" s="91"/>
      <c r="U557" s="91"/>
      <c r="V557" s="91"/>
      <c r="W557" s="91"/>
      <c r="X557" s="91"/>
      <c r="AK557" s="91"/>
      <c r="AL557" s="91"/>
      <c r="AM557" s="91"/>
      <c r="AN557" s="91"/>
      <c r="AO557" s="91"/>
      <c r="CU557" s="439"/>
      <c r="CY557" s="87"/>
    </row>
    <row r="558" spans="1:103" s="88" customFormat="1" x14ac:dyDescent="0.25">
      <c r="A558" s="91"/>
      <c r="B558" s="91"/>
      <c r="C558" s="91"/>
      <c r="D558" s="91"/>
      <c r="E558" s="91"/>
      <c r="F558" s="91"/>
      <c r="G558" s="91"/>
      <c r="I558" s="91"/>
      <c r="K558" s="91"/>
      <c r="L558" s="91"/>
      <c r="M558" s="91"/>
      <c r="N558" s="91"/>
      <c r="O558" s="91"/>
      <c r="P558" s="91"/>
      <c r="Q558" s="91"/>
      <c r="R558" s="91"/>
      <c r="S558" s="91"/>
      <c r="T558" s="91"/>
      <c r="U558" s="91"/>
      <c r="V558" s="91"/>
      <c r="W558" s="91"/>
      <c r="X558" s="91"/>
      <c r="AK558" s="91"/>
      <c r="AL558" s="91"/>
      <c r="AM558" s="91"/>
      <c r="AN558" s="91"/>
      <c r="AO558" s="91"/>
      <c r="CU558" s="439"/>
      <c r="CY558" s="87"/>
    </row>
    <row r="559" spans="1:103" s="88" customFormat="1" x14ac:dyDescent="0.25">
      <c r="A559" s="91"/>
      <c r="B559" s="91"/>
      <c r="C559" s="91"/>
      <c r="D559" s="91"/>
      <c r="E559" s="91"/>
      <c r="F559" s="91"/>
      <c r="G559" s="91"/>
      <c r="I559" s="91"/>
      <c r="K559" s="91"/>
      <c r="L559" s="91"/>
      <c r="M559" s="91"/>
      <c r="N559" s="91"/>
      <c r="O559" s="91"/>
      <c r="P559" s="91"/>
      <c r="Q559" s="91"/>
      <c r="R559" s="91"/>
      <c r="S559" s="91"/>
      <c r="T559" s="91"/>
      <c r="U559" s="91"/>
      <c r="V559" s="91"/>
      <c r="W559" s="91"/>
      <c r="X559" s="91"/>
      <c r="AK559" s="91"/>
      <c r="AL559" s="91"/>
      <c r="AM559" s="91"/>
      <c r="AN559" s="91"/>
      <c r="AO559" s="91"/>
      <c r="CU559" s="439"/>
      <c r="CY559" s="87"/>
    </row>
    <row r="560" spans="1:103" s="88" customFormat="1" x14ac:dyDescent="0.25">
      <c r="A560" s="91"/>
      <c r="B560" s="91"/>
      <c r="C560" s="91"/>
      <c r="D560" s="91"/>
      <c r="E560" s="91"/>
      <c r="F560" s="91"/>
      <c r="G560" s="91"/>
      <c r="I560" s="91"/>
      <c r="K560" s="91"/>
      <c r="L560" s="91"/>
      <c r="M560" s="91"/>
      <c r="N560" s="91"/>
      <c r="O560" s="91"/>
      <c r="P560" s="91"/>
      <c r="Q560" s="91"/>
      <c r="R560" s="91"/>
      <c r="S560" s="91"/>
      <c r="T560" s="91"/>
      <c r="U560" s="91"/>
      <c r="V560" s="91"/>
      <c r="W560" s="91"/>
      <c r="X560" s="91"/>
      <c r="AK560" s="91"/>
      <c r="AL560" s="91"/>
      <c r="AM560" s="91"/>
      <c r="AN560" s="91"/>
      <c r="AO560" s="91"/>
      <c r="CU560" s="439"/>
      <c r="CY560" s="87"/>
    </row>
    <row r="561" spans="1:103" s="88" customFormat="1" x14ac:dyDescent="0.25">
      <c r="A561" s="91"/>
      <c r="B561" s="91"/>
      <c r="C561" s="91"/>
      <c r="D561" s="91"/>
      <c r="E561" s="91"/>
      <c r="F561" s="91"/>
      <c r="G561" s="91"/>
      <c r="I561" s="91"/>
      <c r="K561" s="91"/>
      <c r="L561" s="91"/>
      <c r="M561" s="91"/>
      <c r="N561" s="91"/>
      <c r="O561" s="91"/>
      <c r="P561" s="91"/>
      <c r="Q561" s="91"/>
      <c r="R561" s="91"/>
      <c r="S561" s="91"/>
      <c r="T561" s="91"/>
      <c r="U561" s="91"/>
      <c r="V561" s="91"/>
      <c r="W561" s="91"/>
      <c r="X561" s="91"/>
      <c r="AK561" s="91"/>
      <c r="AL561" s="91"/>
      <c r="AM561" s="91"/>
      <c r="AN561" s="91"/>
      <c r="AO561" s="91"/>
      <c r="CU561" s="439"/>
      <c r="CY561" s="87"/>
    </row>
    <row r="562" spans="1:103" s="88" customFormat="1" x14ac:dyDescent="0.25">
      <c r="A562" s="91"/>
      <c r="B562" s="91"/>
      <c r="C562" s="91"/>
      <c r="D562" s="91"/>
      <c r="E562" s="91"/>
      <c r="F562" s="91"/>
      <c r="G562" s="91"/>
      <c r="I562" s="91"/>
      <c r="K562" s="91"/>
      <c r="L562" s="91"/>
      <c r="M562" s="91"/>
      <c r="N562" s="91"/>
      <c r="O562" s="91"/>
      <c r="P562" s="91"/>
      <c r="Q562" s="91"/>
      <c r="R562" s="91"/>
      <c r="S562" s="91"/>
      <c r="T562" s="91"/>
      <c r="U562" s="91"/>
      <c r="V562" s="91"/>
      <c r="W562" s="91"/>
      <c r="X562" s="91"/>
      <c r="AK562" s="91"/>
      <c r="AL562" s="91"/>
      <c r="AM562" s="91"/>
      <c r="AN562" s="91"/>
      <c r="AO562" s="91"/>
      <c r="CU562" s="439"/>
      <c r="CY562" s="87"/>
    </row>
    <row r="563" spans="1:103" s="88" customFormat="1" x14ac:dyDescent="0.25">
      <c r="A563" s="91"/>
      <c r="B563" s="91"/>
      <c r="C563" s="91"/>
      <c r="D563" s="91"/>
      <c r="E563" s="91"/>
      <c r="F563" s="91"/>
      <c r="G563" s="91"/>
      <c r="I563" s="91"/>
      <c r="K563" s="91"/>
      <c r="L563" s="91"/>
      <c r="M563" s="91"/>
      <c r="N563" s="91"/>
      <c r="O563" s="91"/>
      <c r="P563" s="91"/>
      <c r="Q563" s="91"/>
      <c r="R563" s="91"/>
      <c r="S563" s="91"/>
      <c r="T563" s="91"/>
      <c r="U563" s="91"/>
      <c r="V563" s="91"/>
      <c r="W563" s="91"/>
      <c r="X563" s="91"/>
      <c r="AK563" s="91"/>
      <c r="AL563" s="91"/>
      <c r="AM563" s="91"/>
      <c r="AN563" s="91"/>
      <c r="AO563" s="91"/>
      <c r="CU563" s="439"/>
      <c r="CY563" s="87"/>
    </row>
    <row r="564" spans="1:103" s="88" customFormat="1" x14ac:dyDescent="0.25">
      <c r="A564" s="91"/>
      <c r="B564" s="91"/>
      <c r="C564" s="91"/>
      <c r="D564" s="91"/>
      <c r="E564" s="91"/>
      <c r="F564" s="91"/>
      <c r="G564" s="91"/>
      <c r="I564" s="91"/>
      <c r="K564" s="91"/>
      <c r="L564" s="91"/>
      <c r="M564" s="91"/>
      <c r="N564" s="91"/>
      <c r="O564" s="91"/>
      <c r="P564" s="91"/>
      <c r="Q564" s="91"/>
      <c r="R564" s="91"/>
      <c r="S564" s="91"/>
      <c r="T564" s="91"/>
      <c r="U564" s="91"/>
      <c r="V564" s="91"/>
      <c r="W564" s="91"/>
      <c r="X564" s="91"/>
      <c r="AK564" s="91"/>
      <c r="AL564" s="91"/>
      <c r="AM564" s="91"/>
      <c r="AN564" s="91"/>
      <c r="AO564" s="91"/>
      <c r="CU564" s="439"/>
      <c r="CY564" s="87"/>
    </row>
    <row r="565" spans="1:103" s="88" customFormat="1" x14ac:dyDescent="0.25">
      <c r="A565" s="91"/>
      <c r="B565" s="91"/>
      <c r="C565" s="91"/>
      <c r="D565" s="91"/>
      <c r="E565" s="91"/>
      <c r="F565" s="91"/>
      <c r="G565" s="91"/>
      <c r="I565" s="91"/>
      <c r="K565" s="91"/>
      <c r="L565" s="91"/>
      <c r="M565" s="91"/>
      <c r="N565" s="91"/>
      <c r="O565" s="91"/>
      <c r="P565" s="91"/>
      <c r="Q565" s="91"/>
      <c r="R565" s="91"/>
      <c r="S565" s="91"/>
      <c r="T565" s="91"/>
      <c r="U565" s="91"/>
      <c r="V565" s="91"/>
      <c r="W565" s="91"/>
      <c r="X565" s="91"/>
      <c r="AK565" s="91"/>
      <c r="AL565" s="91"/>
      <c r="AM565" s="91"/>
      <c r="AN565" s="91"/>
      <c r="AO565" s="91"/>
      <c r="CU565" s="439"/>
      <c r="CY565" s="87"/>
    </row>
    <row r="566" spans="1:103" s="88" customFormat="1" x14ac:dyDescent="0.25">
      <c r="A566" s="91"/>
      <c r="B566" s="91"/>
      <c r="C566" s="91"/>
      <c r="D566" s="91"/>
      <c r="E566" s="91"/>
      <c r="F566" s="91"/>
      <c r="G566" s="91"/>
      <c r="I566" s="91"/>
      <c r="K566" s="91"/>
      <c r="L566" s="91"/>
      <c r="M566" s="91"/>
      <c r="N566" s="91"/>
      <c r="O566" s="91"/>
      <c r="P566" s="91"/>
      <c r="Q566" s="91"/>
      <c r="R566" s="91"/>
      <c r="S566" s="91"/>
      <c r="T566" s="91"/>
      <c r="U566" s="91"/>
      <c r="V566" s="91"/>
      <c r="W566" s="91"/>
      <c r="X566" s="91"/>
      <c r="AK566" s="91"/>
      <c r="AL566" s="91"/>
      <c r="AM566" s="91"/>
      <c r="AN566" s="91"/>
      <c r="AO566" s="91"/>
      <c r="CU566" s="439"/>
      <c r="CY566" s="87"/>
    </row>
    <row r="567" spans="1:103" s="88" customFormat="1" x14ac:dyDescent="0.25">
      <c r="A567" s="91"/>
      <c r="B567" s="91"/>
      <c r="C567" s="91"/>
      <c r="D567" s="91"/>
      <c r="E567" s="91"/>
      <c r="F567" s="91"/>
      <c r="G567" s="91"/>
      <c r="I567" s="91"/>
      <c r="K567" s="91"/>
      <c r="L567" s="91"/>
      <c r="M567" s="91"/>
      <c r="N567" s="91"/>
      <c r="O567" s="91"/>
      <c r="P567" s="91"/>
      <c r="Q567" s="91"/>
      <c r="R567" s="91"/>
      <c r="S567" s="91"/>
      <c r="T567" s="91"/>
      <c r="U567" s="91"/>
      <c r="V567" s="91"/>
      <c r="W567" s="91"/>
      <c r="X567" s="91"/>
      <c r="AK567" s="91"/>
      <c r="AL567" s="91"/>
      <c r="AM567" s="91"/>
      <c r="AN567" s="91"/>
      <c r="AO567" s="91"/>
      <c r="CU567" s="439"/>
      <c r="CY567" s="87"/>
    </row>
    <row r="568" spans="1:103" s="88" customFormat="1" x14ac:dyDescent="0.25">
      <c r="A568" s="91"/>
      <c r="B568" s="91"/>
      <c r="C568" s="91"/>
      <c r="D568" s="91"/>
      <c r="E568" s="91"/>
      <c r="F568" s="91"/>
      <c r="G568" s="91"/>
      <c r="I568" s="91"/>
      <c r="K568" s="91"/>
      <c r="L568" s="91"/>
      <c r="M568" s="91"/>
      <c r="N568" s="91"/>
      <c r="O568" s="91"/>
      <c r="P568" s="91"/>
      <c r="Q568" s="91"/>
      <c r="R568" s="91"/>
      <c r="S568" s="91"/>
      <c r="T568" s="91"/>
      <c r="U568" s="91"/>
      <c r="V568" s="91"/>
      <c r="W568" s="91"/>
      <c r="X568" s="91"/>
      <c r="AK568" s="91"/>
      <c r="AL568" s="91"/>
      <c r="AM568" s="91"/>
      <c r="AN568" s="91"/>
      <c r="AO568" s="91"/>
      <c r="CU568" s="439"/>
      <c r="CY568" s="87"/>
    </row>
    <row r="569" spans="1:103" s="88" customFormat="1" x14ac:dyDescent="0.25">
      <c r="A569" s="91"/>
      <c r="B569" s="91"/>
      <c r="C569" s="91"/>
      <c r="D569" s="91"/>
      <c r="E569" s="91"/>
      <c r="F569" s="91"/>
      <c r="G569" s="91"/>
      <c r="I569" s="91"/>
      <c r="K569" s="91"/>
      <c r="L569" s="91"/>
      <c r="M569" s="91"/>
      <c r="N569" s="91"/>
      <c r="O569" s="91"/>
      <c r="P569" s="91"/>
      <c r="Q569" s="91"/>
      <c r="R569" s="91"/>
      <c r="S569" s="91"/>
      <c r="T569" s="91"/>
      <c r="U569" s="91"/>
      <c r="V569" s="91"/>
      <c r="W569" s="91"/>
      <c r="X569" s="91"/>
      <c r="AK569" s="91"/>
      <c r="AL569" s="91"/>
      <c r="AM569" s="91"/>
      <c r="AN569" s="91"/>
      <c r="AO569" s="91"/>
      <c r="CU569" s="439"/>
      <c r="CY569" s="87"/>
    </row>
    <row r="570" spans="1:103" s="88" customFormat="1" x14ac:dyDescent="0.25">
      <c r="A570" s="91"/>
      <c r="B570" s="91"/>
      <c r="C570" s="91"/>
      <c r="D570" s="91"/>
      <c r="E570" s="91"/>
      <c r="F570" s="91"/>
      <c r="G570" s="91"/>
      <c r="I570" s="91"/>
      <c r="K570" s="91"/>
      <c r="L570" s="91"/>
      <c r="M570" s="91"/>
      <c r="N570" s="91"/>
      <c r="O570" s="91"/>
      <c r="P570" s="91"/>
      <c r="Q570" s="91"/>
      <c r="R570" s="91"/>
      <c r="S570" s="91"/>
      <c r="T570" s="91"/>
      <c r="U570" s="91"/>
      <c r="V570" s="91"/>
      <c r="W570" s="91"/>
      <c r="X570" s="91"/>
      <c r="AK570" s="91"/>
      <c r="AL570" s="91"/>
      <c r="AM570" s="91"/>
      <c r="AN570" s="91"/>
      <c r="AO570" s="91"/>
      <c r="CU570" s="439"/>
      <c r="CY570" s="87"/>
    </row>
    <row r="571" spans="1:103" s="88" customFormat="1" x14ac:dyDescent="0.25">
      <c r="A571" s="91"/>
      <c r="B571" s="91"/>
      <c r="C571" s="91"/>
      <c r="D571" s="91"/>
      <c r="E571" s="91"/>
      <c r="F571" s="91"/>
      <c r="G571" s="91"/>
      <c r="I571" s="91"/>
      <c r="K571" s="91"/>
      <c r="L571" s="91"/>
      <c r="M571" s="91"/>
      <c r="N571" s="91"/>
      <c r="O571" s="91"/>
      <c r="P571" s="91"/>
      <c r="Q571" s="91"/>
      <c r="R571" s="91"/>
      <c r="S571" s="91"/>
      <c r="T571" s="91"/>
      <c r="U571" s="91"/>
      <c r="V571" s="91"/>
      <c r="W571" s="91"/>
      <c r="X571" s="91"/>
      <c r="AK571" s="91"/>
      <c r="AL571" s="91"/>
      <c r="AM571" s="91"/>
      <c r="AN571" s="91"/>
      <c r="AO571" s="91"/>
      <c r="CU571" s="439"/>
      <c r="CY571" s="87"/>
    </row>
    <row r="572" spans="1:103" s="88" customFormat="1" x14ac:dyDescent="0.25">
      <c r="A572" s="91"/>
      <c r="B572" s="91"/>
      <c r="C572" s="91"/>
      <c r="D572" s="91"/>
      <c r="E572" s="91"/>
      <c r="F572" s="91"/>
      <c r="G572" s="91"/>
      <c r="I572" s="91"/>
      <c r="K572" s="91"/>
      <c r="L572" s="91"/>
      <c r="M572" s="91"/>
      <c r="N572" s="91"/>
      <c r="O572" s="91"/>
      <c r="P572" s="91"/>
      <c r="Q572" s="91"/>
      <c r="R572" s="91"/>
      <c r="S572" s="91"/>
      <c r="T572" s="91"/>
      <c r="U572" s="91"/>
      <c r="V572" s="91"/>
      <c r="W572" s="91"/>
      <c r="X572" s="91"/>
      <c r="AK572" s="91"/>
      <c r="AL572" s="91"/>
      <c r="AM572" s="91"/>
      <c r="AN572" s="91"/>
      <c r="AO572" s="91"/>
      <c r="CU572" s="439"/>
      <c r="CY572" s="87"/>
    </row>
    <row r="573" spans="1:103" s="88" customFormat="1" x14ac:dyDescent="0.25">
      <c r="A573" s="91"/>
      <c r="B573" s="91"/>
      <c r="C573" s="91"/>
      <c r="D573" s="91"/>
      <c r="E573" s="91"/>
      <c r="F573" s="91"/>
      <c r="G573" s="91"/>
      <c r="I573" s="91"/>
      <c r="K573" s="91"/>
      <c r="L573" s="91"/>
      <c r="M573" s="91"/>
      <c r="N573" s="91"/>
      <c r="O573" s="91"/>
      <c r="P573" s="91"/>
      <c r="Q573" s="91"/>
      <c r="R573" s="91"/>
      <c r="S573" s="91"/>
      <c r="T573" s="91"/>
      <c r="U573" s="91"/>
      <c r="V573" s="91"/>
      <c r="W573" s="91"/>
      <c r="X573" s="91"/>
      <c r="AK573" s="91"/>
      <c r="AL573" s="91"/>
      <c r="AM573" s="91"/>
      <c r="AN573" s="91"/>
      <c r="AO573" s="91"/>
      <c r="CU573" s="439"/>
      <c r="CY573" s="87"/>
    </row>
    <row r="574" spans="1:103" s="88" customFormat="1" x14ac:dyDescent="0.25">
      <c r="A574" s="91"/>
      <c r="B574" s="91"/>
      <c r="C574" s="91"/>
      <c r="D574" s="91"/>
      <c r="E574" s="91"/>
      <c r="F574" s="91"/>
      <c r="G574" s="91"/>
      <c r="I574" s="91"/>
      <c r="K574" s="91"/>
      <c r="L574" s="91"/>
      <c r="M574" s="91"/>
      <c r="N574" s="91"/>
      <c r="O574" s="91"/>
      <c r="P574" s="91"/>
      <c r="Q574" s="91"/>
      <c r="R574" s="91"/>
      <c r="S574" s="91"/>
      <c r="T574" s="91"/>
      <c r="U574" s="91"/>
      <c r="V574" s="91"/>
      <c r="W574" s="91"/>
      <c r="X574" s="91"/>
      <c r="AK574" s="91"/>
      <c r="AL574" s="91"/>
      <c r="AM574" s="91"/>
      <c r="AN574" s="91"/>
      <c r="AO574" s="91"/>
      <c r="CU574" s="439"/>
      <c r="CY574" s="87"/>
    </row>
    <row r="575" spans="1:103" s="88" customFormat="1" x14ac:dyDescent="0.25">
      <c r="A575" s="91"/>
      <c r="B575" s="91"/>
      <c r="C575" s="91"/>
      <c r="D575" s="91"/>
      <c r="E575" s="91"/>
      <c r="F575" s="91"/>
      <c r="G575" s="91"/>
      <c r="I575" s="91"/>
      <c r="K575" s="91"/>
      <c r="L575" s="91"/>
      <c r="M575" s="91"/>
      <c r="N575" s="91"/>
      <c r="O575" s="91"/>
      <c r="P575" s="91"/>
      <c r="Q575" s="91"/>
      <c r="R575" s="91"/>
      <c r="S575" s="91"/>
      <c r="T575" s="91"/>
      <c r="U575" s="91"/>
      <c r="V575" s="91"/>
      <c r="W575" s="91"/>
      <c r="X575" s="91"/>
      <c r="AK575" s="91"/>
      <c r="AL575" s="91"/>
      <c r="AM575" s="91"/>
      <c r="AN575" s="91"/>
      <c r="AO575" s="91"/>
      <c r="CU575" s="439"/>
      <c r="CY575" s="87"/>
    </row>
    <row r="576" spans="1:103" s="88" customFormat="1" x14ac:dyDescent="0.25">
      <c r="A576" s="91"/>
      <c r="B576" s="91"/>
      <c r="C576" s="91"/>
      <c r="D576" s="91"/>
      <c r="E576" s="91"/>
      <c r="F576" s="91"/>
      <c r="G576" s="91"/>
      <c r="I576" s="91"/>
      <c r="K576" s="91"/>
      <c r="L576" s="91"/>
      <c r="M576" s="91"/>
      <c r="N576" s="91"/>
      <c r="O576" s="91"/>
      <c r="P576" s="91"/>
      <c r="Q576" s="91"/>
      <c r="R576" s="91"/>
      <c r="S576" s="91"/>
      <c r="T576" s="91"/>
      <c r="U576" s="91"/>
      <c r="V576" s="91"/>
      <c r="W576" s="91"/>
      <c r="X576" s="91"/>
      <c r="AK576" s="91"/>
      <c r="AL576" s="91"/>
      <c r="AM576" s="91"/>
      <c r="AN576" s="91"/>
      <c r="AO576" s="91"/>
      <c r="CU576" s="439"/>
      <c r="CY576" s="87"/>
    </row>
    <row r="577" spans="1:103" s="88" customFormat="1" x14ac:dyDescent="0.25">
      <c r="A577" s="91"/>
      <c r="B577" s="91"/>
      <c r="C577" s="91"/>
      <c r="D577" s="91"/>
      <c r="E577" s="91"/>
      <c r="F577" s="91"/>
      <c r="G577" s="91"/>
      <c r="I577" s="91"/>
      <c r="K577" s="91"/>
      <c r="L577" s="91"/>
      <c r="M577" s="91"/>
      <c r="N577" s="91"/>
      <c r="O577" s="91"/>
      <c r="P577" s="91"/>
      <c r="Q577" s="91"/>
      <c r="R577" s="91"/>
      <c r="S577" s="91"/>
      <c r="T577" s="91"/>
      <c r="U577" s="91"/>
      <c r="V577" s="91"/>
      <c r="W577" s="91"/>
      <c r="X577" s="91"/>
      <c r="AK577" s="91"/>
      <c r="AL577" s="91"/>
      <c r="AM577" s="91"/>
      <c r="AN577" s="91"/>
      <c r="AO577" s="91"/>
      <c r="CU577" s="439"/>
      <c r="CY577" s="87"/>
    </row>
    <row r="578" spans="1:103" s="88" customFormat="1" x14ac:dyDescent="0.25">
      <c r="A578" s="91"/>
      <c r="B578" s="91"/>
      <c r="C578" s="91"/>
      <c r="D578" s="91"/>
      <c r="E578" s="91"/>
      <c r="F578" s="91"/>
      <c r="G578" s="91"/>
      <c r="I578" s="91"/>
      <c r="K578" s="91"/>
      <c r="L578" s="91"/>
      <c r="M578" s="91"/>
      <c r="N578" s="91"/>
      <c r="O578" s="91"/>
      <c r="P578" s="91"/>
      <c r="Q578" s="91"/>
      <c r="R578" s="91"/>
      <c r="S578" s="91"/>
      <c r="T578" s="91"/>
      <c r="U578" s="91"/>
      <c r="V578" s="91"/>
      <c r="W578" s="91"/>
      <c r="X578" s="91"/>
      <c r="AK578" s="91"/>
      <c r="AL578" s="91"/>
      <c r="AM578" s="91"/>
      <c r="AN578" s="91"/>
      <c r="AO578" s="91"/>
      <c r="CU578" s="439"/>
      <c r="CY578" s="87"/>
    </row>
    <row r="579" spans="1:103" s="88" customFormat="1" x14ac:dyDescent="0.25">
      <c r="A579" s="91"/>
      <c r="B579" s="91"/>
      <c r="C579" s="91"/>
      <c r="D579" s="91"/>
      <c r="E579" s="91"/>
      <c r="F579" s="91"/>
      <c r="G579" s="91"/>
      <c r="I579" s="91"/>
      <c r="K579" s="91"/>
      <c r="L579" s="91"/>
      <c r="M579" s="91"/>
      <c r="N579" s="91"/>
      <c r="O579" s="91"/>
      <c r="P579" s="91"/>
      <c r="Q579" s="91"/>
      <c r="R579" s="91"/>
      <c r="S579" s="91"/>
      <c r="T579" s="91"/>
      <c r="U579" s="91"/>
      <c r="V579" s="91"/>
      <c r="W579" s="91"/>
      <c r="X579" s="91"/>
      <c r="AK579" s="91"/>
      <c r="AL579" s="91"/>
      <c r="AM579" s="91"/>
      <c r="AN579" s="91"/>
      <c r="AO579" s="91"/>
      <c r="CU579" s="439"/>
      <c r="CY579" s="87"/>
    </row>
    <row r="580" spans="1:103" s="88" customFormat="1" x14ac:dyDescent="0.25">
      <c r="A580" s="91"/>
      <c r="B580" s="91"/>
      <c r="C580" s="91"/>
      <c r="D580" s="91"/>
      <c r="E580" s="91"/>
      <c r="F580" s="91"/>
      <c r="G580" s="91"/>
      <c r="I580" s="91"/>
      <c r="K580" s="91"/>
      <c r="L580" s="91"/>
      <c r="M580" s="91"/>
      <c r="N580" s="91"/>
      <c r="O580" s="91"/>
      <c r="P580" s="91"/>
      <c r="Q580" s="91"/>
      <c r="R580" s="91"/>
      <c r="S580" s="91"/>
      <c r="T580" s="91"/>
      <c r="U580" s="91"/>
      <c r="V580" s="91"/>
      <c r="W580" s="91"/>
      <c r="X580" s="91"/>
      <c r="AK580" s="91"/>
      <c r="AL580" s="91"/>
      <c r="AM580" s="91"/>
      <c r="AN580" s="91"/>
      <c r="AO580" s="91"/>
      <c r="CU580" s="439"/>
      <c r="CY580" s="87"/>
    </row>
    <row r="581" spans="1:103" s="88" customFormat="1" x14ac:dyDescent="0.25">
      <c r="A581" s="91"/>
      <c r="B581" s="91"/>
      <c r="C581" s="91"/>
      <c r="D581" s="91"/>
      <c r="E581" s="91"/>
      <c r="F581" s="91"/>
      <c r="G581" s="91"/>
      <c r="I581" s="91"/>
      <c r="K581" s="91"/>
      <c r="L581" s="91"/>
      <c r="M581" s="91"/>
      <c r="N581" s="91"/>
      <c r="O581" s="91"/>
      <c r="P581" s="91"/>
      <c r="Q581" s="91"/>
      <c r="R581" s="91"/>
      <c r="S581" s="91"/>
      <c r="T581" s="91"/>
      <c r="U581" s="91"/>
      <c r="V581" s="91"/>
      <c r="W581" s="91"/>
      <c r="X581" s="91"/>
      <c r="AK581" s="91"/>
      <c r="AL581" s="91"/>
      <c r="AM581" s="91"/>
      <c r="AN581" s="91"/>
      <c r="AO581" s="91"/>
      <c r="CU581" s="439"/>
      <c r="CY581" s="87"/>
    </row>
    <row r="582" spans="1:103" s="88" customFormat="1" x14ac:dyDescent="0.25">
      <c r="A582" s="91"/>
      <c r="B582" s="91"/>
      <c r="C582" s="91"/>
      <c r="D582" s="91"/>
      <c r="E582" s="91"/>
      <c r="F582" s="91"/>
      <c r="G582" s="91"/>
      <c r="I582" s="91"/>
      <c r="K582" s="91"/>
      <c r="L582" s="91"/>
      <c r="M582" s="91"/>
      <c r="N582" s="91"/>
      <c r="O582" s="91"/>
      <c r="P582" s="91"/>
      <c r="Q582" s="91"/>
      <c r="R582" s="91"/>
      <c r="S582" s="91"/>
      <c r="T582" s="91"/>
      <c r="U582" s="91"/>
      <c r="V582" s="91"/>
      <c r="W582" s="91"/>
      <c r="X582" s="91"/>
      <c r="AK582" s="91"/>
      <c r="AL582" s="91"/>
      <c r="AM582" s="91"/>
      <c r="AN582" s="91"/>
      <c r="AO582" s="91"/>
      <c r="CU582" s="439"/>
      <c r="CY582" s="87"/>
    </row>
    <row r="583" spans="1:103" s="88" customFormat="1" x14ac:dyDescent="0.25">
      <c r="A583" s="91"/>
      <c r="B583" s="91"/>
      <c r="C583" s="91"/>
      <c r="D583" s="91"/>
      <c r="E583" s="91"/>
      <c r="F583" s="91"/>
      <c r="G583" s="91"/>
      <c r="I583" s="91"/>
      <c r="K583" s="91"/>
      <c r="L583" s="91"/>
      <c r="M583" s="91"/>
      <c r="N583" s="91"/>
      <c r="O583" s="91"/>
      <c r="P583" s="91"/>
      <c r="Q583" s="91"/>
      <c r="R583" s="91"/>
      <c r="S583" s="91"/>
      <c r="T583" s="91"/>
      <c r="U583" s="91"/>
      <c r="V583" s="91"/>
      <c r="W583" s="91"/>
      <c r="X583" s="91"/>
      <c r="AK583" s="91"/>
      <c r="AL583" s="91"/>
      <c r="AM583" s="91"/>
      <c r="AN583" s="91"/>
      <c r="AO583" s="91"/>
      <c r="CU583" s="439"/>
      <c r="CY583" s="87"/>
    </row>
    <row r="584" spans="1:103" s="88" customFormat="1" x14ac:dyDescent="0.25">
      <c r="A584" s="91"/>
      <c r="B584" s="91"/>
      <c r="C584" s="91"/>
      <c r="D584" s="91"/>
      <c r="E584" s="91"/>
      <c r="F584" s="91"/>
      <c r="G584" s="91"/>
      <c r="I584" s="91"/>
      <c r="K584" s="91"/>
      <c r="L584" s="91"/>
      <c r="M584" s="91"/>
      <c r="N584" s="91"/>
      <c r="O584" s="91"/>
      <c r="P584" s="91"/>
      <c r="Q584" s="91"/>
      <c r="R584" s="91"/>
      <c r="S584" s="91"/>
      <c r="T584" s="91"/>
      <c r="U584" s="91"/>
      <c r="V584" s="91"/>
      <c r="W584" s="91"/>
      <c r="X584" s="91"/>
      <c r="AK584" s="91"/>
      <c r="AL584" s="91"/>
      <c r="AM584" s="91"/>
      <c r="AN584" s="91"/>
      <c r="AO584" s="91"/>
      <c r="CU584" s="439"/>
      <c r="CY584" s="87"/>
    </row>
    <row r="585" spans="1:103" s="88" customFormat="1" x14ac:dyDescent="0.25">
      <c r="A585" s="91"/>
      <c r="B585" s="91"/>
      <c r="C585" s="91"/>
      <c r="D585" s="91"/>
      <c r="E585" s="91"/>
      <c r="F585" s="91"/>
      <c r="G585" s="91"/>
      <c r="I585" s="91"/>
      <c r="K585" s="91"/>
      <c r="L585" s="91"/>
      <c r="M585" s="91"/>
      <c r="N585" s="91"/>
      <c r="O585" s="91"/>
      <c r="P585" s="91"/>
      <c r="Q585" s="91"/>
      <c r="R585" s="91"/>
      <c r="S585" s="91"/>
      <c r="T585" s="91"/>
      <c r="U585" s="91"/>
      <c r="V585" s="91"/>
      <c r="W585" s="91"/>
      <c r="X585" s="91"/>
      <c r="AK585" s="91"/>
      <c r="AL585" s="91"/>
      <c r="AM585" s="91"/>
      <c r="AN585" s="91"/>
      <c r="AO585" s="91"/>
      <c r="CU585" s="439"/>
      <c r="CY585" s="87"/>
    </row>
    <row r="586" spans="1:103" s="88" customFormat="1" x14ac:dyDescent="0.25">
      <c r="A586" s="91"/>
      <c r="B586" s="91"/>
      <c r="C586" s="91"/>
      <c r="D586" s="91"/>
      <c r="E586" s="91"/>
      <c r="F586" s="91"/>
      <c r="G586" s="91"/>
      <c r="I586" s="91"/>
      <c r="K586" s="91"/>
      <c r="L586" s="91"/>
      <c r="M586" s="91"/>
      <c r="N586" s="91"/>
      <c r="O586" s="91"/>
      <c r="P586" s="91"/>
      <c r="Q586" s="91"/>
      <c r="R586" s="91"/>
      <c r="S586" s="91"/>
      <c r="T586" s="91"/>
      <c r="U586" s="91"/>
      <c r="V586" s="91"/>
      <c r="W586" s="91"/>
      <c r="X586" s="91"/>
      <c r="AK586" s="91"/>
      <c r="AL586" s="91"/>
      <c r="AM586" s="91"/>
      <c r="AN586" s="91"/>
      <c r="AO586" s="91"/>
      <c r="CU586" s="439"/>
      <c r="CY586" s="87"/>
    </row>
    <row r="587" spans="1:103" s="88" customFormat="1" x14ac:dyDescent="0.25">
      <c r="A587" s="91"/>
      <c r="B587" s="91"/>
      <c r="C587" s="91"/>
      <c r="D587" s="91"/>
      <c r="E587" s="91"/>
      <c r="F587" s="91"/>
      <c r="G587" s="91"/>
      <c r="I587" s="91"/>
      <c r="K587" s="91"/>
      <c r="L587" s="91"/>
      <c r="M587" s="91"/>
      <c r="N587" s="91"/>
      <c r="O587" s="91"/>
      <c r="P587" s="91"/>
      <c r="Q587" s="91"/>
      <c r="R587" s="91"/>
      <c r="S587" s="91"/>
      <c r="T587" s="91"/>
      <c r="U587" s="91"/>
      <c r="V587" s="91"/>
      <c r="W587" s="91"/>
      <c r="X587" s="91"/>
      <c r="AK587" s="91"/>
      <c r="AL587" s="91"/>
      <c r="AM587" s="91"/>
      <c r="AN587" s="91"/>
      <c r="AO587" s="91"/>
      <c r="CU587" s="439"/>
      <c r="CY587" s="87"/>
    </row>
    <row r="588" spans="1:103" s="88" customFormat="1" x14ac:dyDescent="0.25">
      <c r="A588" s="91"/>
      <c r="B588" s="91"/>
      <c r="C588" s="91"/>
      <c r="D588" s="91"/>
      <c r="E588" s="91"/>
      <c r="F588" s="91"/>
      <c r="G588" s="91"/>
      <c r="I588" s="91"/>
      <c r="K588" s="91"/>
      <c r="L588" s="91"/>
      <c r="M588" s="91"/>
      <c r="N588" s="91"/>
      <c r="O588" s="91"/>
      <c r="P588" s="91"/>
      <c r="Q588" s="91"/>
      <c r="R588" s="91"/>
      <c r="S588" s="91"/>
      <c r="T588" s="91"/>
      <c r="U588" s="91"/>
      <c r="V588" s="91"/>
      <c r="W588" s="91"/>
      <c r="X588" s="91"/>
      <c r="AK588" s="91"/>
      <c r="AL588" s="91"/>
      <c r="AM588" s="91"/>
      <c r="AN588" s="91"/>
      <c r="AO588" s="91"/>
      <c r="CU588" s="439"/>
      <c r="CY588" s="87"/>
    </row>
    <row r="589" spans="1:103" s="88" customFormat="1" x14ac:dyDescent="0.25">
      <c r="A589" s="91"/>
      <c r="B589" s="91"/>
      <c r="C589" s="91"/>
      <c r="D589" s="91"/>
      <c r="E589" s="91"/>
      <c r="F589" s="91"/>
      <c r="G589" s="91"/>
      <c r="I589" s="91"/>
      <c r="K589" s="91"/>
      <c r="L589" s="91"/>
      <c r="M589" s="91"/>
      <c r="N589" s="91"/>
      <c r="O589" s="91"/>
      <c r="P589" s="91"/>
      <c r="Q589" s="91"/>
      <c r="R589" s="91"/>
      <c r="S589" s="91"/>
      <c r="T589" s="91"/>
      <c r="U589" s="91"/>
      <c r="V589" s="91"/>
      <c r="W589" s="91"/>
      <c r="X589" s="91"/>
      <c r="AK589" s="91"/>
      <c r="AL589" s="91"/>
      <c r="AM589" s="91"/>
      <c r="AN589" s="91"/>
      <c r="AO589" s="91"/>
      <c r="CU589" s="439"/>
      <c r="CY589" s="87"/>
    </row>
    <row r="590" spans="1:103" s="88" customFormat="1" x14ac:dyDescent="0.25">
      <c r="A590" s="91"/>
      <c r="B590" s="91"/>
      <c r="C590" s="91"/>
      <c r="D590" s="91"/>
      <c r="E590" s="91"/>
      <c r="F590" s="91"/>
      <c r="G590" s="91"/>
      <c r="I590" s="91"/>
      <c r="K590" s="91"/>
      <c r="L590" s="91"/>
      <c r="M590" s="91"/>
      <c r="N590" s="91"/>
      <c r="O590" s="91"/>
      <c r="P590" s="91"/>
      <c r="Q590" s="91"/>
      <c r="R590" s="91"/>
      <c r="S590" s="91"/>
      <c r="T590" s="91"/>
      <c r="U590" s="91"/>
      <c r="V590" s="91"/>
      <c r="W590" s="91"/>
      <c r="X590" s="91"/>
      <c r="AK590" s="91"/>
      <c r="AL590" s="91"/>
      <c r="AM590" s="91"/>
      <c r="AN590" s="91"/>
      <c r="AO590" s="91"/>
      <c r="CU590" s="439"/>
      <c r="CY590" s="87"/>
    </row>
    <row r="591" spans="1:103" s="88" customFormat="1" x14ac:dyDescent="0.25">
      <c r="A591" s="91"/>
      <c r="B591" s="91"/>
      <c r="C591" s="91"/>
      <c r="D591" s="91"/>
      <c r="E591" s="91"/>
      <c r="F591" s="91"/>
      <c r="G591" s="91"/>
      <c r="I591" s="91"/>
      <c r="K591" s="91"/>
      <c r="L591" s="91"/>
      <c r="M591" s="91"/>
      <c r="N591" s="91"/>
      <c r="O591" s="91"/>
      <c r="P591" s="91"/>
      <c r="Q591" s="91"/>
      <c r="R591" s="91"/>
      <c r="S591" s="91"/>
      <c r="T591" s="91"/>
      <c r="U591" s="91"/>
      <c r="V591" s="91"/>
      <c r="W591" s="91"/>
      <c r="X591" s="91"/>
      <c r="AK591" s="91"/>
      <c r="AL591" s="91"/>
      <c r="AM591" s="91"/>
      <c r="AN591" s="91"/>
      <c r="AO591" s="91"/>
      <c r="CU591" s="439"/>
      <c r="CY591" s="87"/>
    </row>
    <row r="592" spans="1:103" s="88" customFormat="1" x14ac:dyDescent="0.25">
      <c r="A592" s="91"/>
      <c r="B592" s="91"/>
      <c r="C592" s="91"/>
      <c r="D592" s="91"/>
      <c r="E592" s="91"/>
      <c r="F592" s="91"/>
      <c r="G592" s="91"/>
      <c r="I592" s="91"/>
      <c r="K592" s="91"/>
      <c r="L592" s="91"/>
      <c r="M592" s="91"/>
      <c r="N592" s="91"/>
      <c r="O592" s="91"/>
      <c r="P592" s="91"/>
      <c r="Q592" s="91"/>
      <c r="R592" s="91"/>
      <c r="S592" s="91"/>
      <c r="T592" s="91"/>
      <c r="U592" s="91"/>
      <c r="V592" s="91"/>
      <c r="W592" s="91"/>
      <c r="X592" s="91"/>
      <c r="AK592" s="91"/>
      <c r="AL592" s="91"/>
      <c r="AM592" s="91"/>
      <c r="AN592" s="91"/>
      <c r="AO592" s="91"/>
      <c r="CU592" s="439"/>
      <c r="CY592" s="87"/>
    </row>
    <row r="593" spans="1:103" s="88" customFormat="1" x14ac:dyDescent="0.25">
      <c r="A593" s="91"/>
      <c r="B593" s="91"/>
      <c r="C593" s="91"/>
      <c r="D593" s="91"/>
      <c r="E593" s="91"/>
      <c r="F593" s="91"/>
      <c r="G593" s="91"/>
      <c r="I593" s="91"/>
      <c r="K593" s="91"/>
      <c r="L593" s="91"/>
      <c r="M593" s="91"/>
      <c r="N593" s="91"/>
      <c r="O593" s="91"/>
      <c r="P593" s="91"/>
      <c r="Q593" s="91"/>
      <c r="R593" s="91"/>
      <c r="S593" s="91"/>
      <c r="T593" s="91"/>
      <c r="U593" s="91"/>
      <c r="V593" s="91"/>
      <c r="W593" s="91"/>
      <c r="X593" s="91"/>
      <c r="AK593" s="91"/>
      <c r="AL593" s="91"/>
      <c r="AM593" s="91"/>
      <c r="AN593" s="91"/>
      <c r="AO593" s="91"/>
      <c r="CU593" s="439"/>
      <c r="CY593" s="87"/>
    </row>
    <row r="594" spans="1:103" s="88" customFormat="1" x14ac:dyDescent="0.25">
      <c r="A594" s="91"/>
      <c r="B594" s="91"/>
      <c r="C594" s="91"/>
      <c r="D594" s="91"/>
      <c r="E594" s="91"/>
      <c r="F594" s="91"/>
      <c r="G594" s="91"/>
      <c r="I594" s="91"/>
      <c r="K594" s="91"/>
      <c r="L594" s="91"/>
      <c r="M594" s="91"/>
      <c r="N594" s="91"/>
      <c r="O594" s="91"/>
      <c r="P594" s="91"/>
      <c r="Q594" s="91"/>
      <c r="R594" s="91"/>
      <c r="S594" s="91"/>
      <c r="T594" s="91"/>
      <c r="U594" s="91"/>
      <c r="V594" s="91"/>
      <c r="W594" s="91"/>
      <c r="X594" s="91"/>
      <c r="AK594" s="91"/>
      <c r="AL594" s="91"/>
      <c r="AM594" s="91"/>
      <c r="AN594" s="91"/>
      <c r="AO594" s="91"/>
      <c r="CU594" s="439"/>
      <c r="CY594" s="87"/>
    </row>
    <row r="595" spans="1:103" s="88" customFormat="1" x14ac:dyDescent="0.25">
      <c r="A595" s="91"/>
      <c r="B595" s="91"/>
      <c r="C595" s="91"/>
      <c r="D595" s="91"/>
      <c r="E595" s="91"/>
      <c r="F595" s="91"/>
      <c r="G595" s="91"/>
      <c r="I595" s="91"/>
      <c r="K595" s="91"/>
      <c r="L595" s="91"/>
      <c r="M595" s="91"/>
      <c r="N595" s="91"/>
      <c r="O595" s="91"/>
      <c r="P595" s="91"/>
      <c r="Q595" s="91"/>
      <c r="R595" s="91"/>
      <c r="S595" s="91"/>
      <c r="T595" s="91"/>
      <c r="U595" s="91"/>
      <c r="V595" s="91"/>
      <c r="W595" s="91"/>
      <c r="X595" s="91"/>
      <c r="AK595" s="91"/>
      <c r="AL595" s="91"/>
      <c r="AM595" s="91"/>
      <c r="AN595" s="91"/>
      <c r="AO595" s="91"/>
      <c r="CU595" s="439"/>
      <c r="CY595" s="87"/>
    </row>
    <row r="596" spans="1:103" s="88" customFormat="1" x14ac:dyDescent="0.25">
      <c r="A596" s="91"/>
      <c r="B596" s="91"/>
      <c r="C596" s="91"/>
      <c r="D596" s="91"/>
      <c r="E596" s="91"/>
      <c r="F596" s="91"/>
      <c r="G596" s="91"/>
      <c r="I596" s="91"/>
      <c r="K596" s="91"/>
      <c r="L596" s="91"/>
      <c r="M596" s="91"/>
      <c r="N596" s="91"/>
      <c r="O596" s="91"/>
      <c r="P596" s="91"/>
      <c r="Q596" s="91"/>
      <c r="R596" s="91"/>
      <c r="S596" s="91"/>
      <c r="T596" s="91"/>
      <c r="U596" s="91"/>
      <c r="V596" s="91"/>
      <c r="W596" s="91"/>
      <c r="X596" s="91"/>
      <c r="AK596" s="91"/>
      <c r="AL596" s="91"/>
      <c r="AM596" s="91"/>
      <c r="AN596" s="91"/>
      <c r="AO596" s="91"/>
      <c r="CU596" s="439"/>
      <c r="CY596" s="87"/>
    </row>
    <row r="597" spans="1:103" s="88" customFormat="1" x14ac:dyDescent="0.25">
      <c r="A597" s="91"/>
      <c r="B597" s="91"/>
      <c r="C597" s="91"/>
      <c r="D597" s="91"/>
      <c r="E597" s="91"/>
      <c r="F597" s="91"/>
      <c r="G597" s="91"/>
      <c r="I597" s="91"/>
      <c r="K597" s="91"/>
      <c r="L597" s="91"/>
      <c r="M597" s="91"/>
      <c r="N597" s="91"/>
      <c r="O597" s="91"/>
      <c r="P597" s="91"/>
      <c r="Q597" s="91"/>
      <c r="R597" s="91"/>
      <c r="S597" s="91"/>
      <c r="T597" s="91"/>
      <c r="U597" s="91"/>
      <c r="V597" s="91"/>
      <c r="W597" s="91"/>
      <c r="X597" s="91"/>
      <c r="AK597" s="91"/>
      <c r="AL597" s="91"/>
      <c r="AM597" s="91"/>
      <c r="AN597" s="91"/>
      <c r="AO597" s="91"/>
      <c r="CU597" s="439"/>
      <c r="CY597" s="87"/>
    </row>
    <row r="598" spans="1:103" s="88" customFormat="1" x14ac:dyDescent="0.25">
      <c r="A598" s="91"/>
      <c r="B598" s="91"/>
      <c r="C598" s="91"/>
      <c r="D598" s="91"/>
      <c r="E598" s="91"/>
      <c r="F598" s="91"/>
      <c r="G598" s="91"/>
      <c r="I598" s="91"/>
      <c r="K598" s="91"/>
      <c r="L598" s="91"/>
      <c r="M598" s="91"/>
      <c r="N598" s="91"/>
      <c r="O598" s="91"/>
      <c r="P598" s="91"/>
      <c r="Q598" s="91"/>
      <c r="R598" s="91"/>
      <c r="S598" s="91"/>
      <c r="T598" s="91"/>
      <c r="U598" s="91"/>
      <c r="V598" s="91"/>
      <c r="W598" s="91"/>
      <c r="X598" s="91"/>
      <c r="AK598" s="91"/>
      <c r="AL598" s="91"/>
      <c r="AM598" s="91"/>
      <c r="AN598" s="91"/>
      <c r="AO598" s="91"/>
      <c r="CU598" s="439"/>
      <c r="CY598" s="87"/>
    </row>
    <row r="599" spans="1:103" s="88" customFormat="1" x14ac:dyDescent="0.25">
      <c r="A599" s="91"/>
      <c r="B599" s="91"/>
      <c r="C599" s="91"/>
      <c r="D599" s="91"/>
      <c r="E599" s="91"/>
      <c r="F599" s="91"/>
      <c r="G599" s="91"/>
      <c r="I599" s="91"/>
      <c r="K599" s="91"/>
      <c r="L599" s="91"/>
      <c r="M599" s="91"/>
      <c r="N599" s="91"/>
      <c r="O599" s="91"/>
      <c r="P599" s="91"/>
      <c r="Q599" s="91"/>
      <c r="R599" s="91"/>
      <c r="S599" s="91"/>
      <c r="T599" s="91"/>
      <c r="U599" s="91"/>
      <c r="V599" s="91"/>
      <c r="W599" s="91"/>
      <c r="X599" s="91"/>
      <c r="AK599" s="91"/>
      <c r="AL599" s="91"/>
      <c r="AM599" s="91"/>
      <c r="AN599" s="91"/>
      <c r="AO599" s="91"/>
      <c r="CU599" s="439"/>
      <c r="CY599" s="87"/>
    </row>
    <row r="600" spans="1:103" s="88" customFormat="1" x14ac:dyDescent="0.25">
      <c r="A600" s="91"/>
      <c r="B600" s="91"/>
      <c r="C600" s="91"/>
      <c r="D600" s="91"/>
      <c r="E600" s="91"/>
      <c r="F600" s="91"/>
      <c r="G600" s="91"/>
      <c r="I600" s="91"/>
      <c r="K600" s="91"/>
      <c r="L600" s="91"/>
      <c r="M600" s="91"/>
      <c r="N600" s="91"/>
      <c r="O600" s="91"/>
      <c r="P600" s="91"/>
      <c r="Q600" s="91"/>
      <c r="R600" s="91"/>
      <c r="S600" s="91"/>
      <c r="T600" s="91"/>
      <c r="U600" s="91"/>
      <c r="V600" s="91"/>
      <c r="W600" s="91"/>
      <c r="X600" s="91"/>
      <c r="AK600" s="91"/>
      <c r="AL600" s="91"/>
      <c r="AM600" s="91"/>
      <c r="AN600" s="91"/>
      <c r="AO600" s="91"/>
      <c r="CU600" s="439"/>
      <c r="CY600" s="87"/>
    </row>
    <row r="601" spans="1:103" s="88" customFormat="1" x14ac:dyDescent="0.25">
      <c r="A601" s="91"/>
      <c r="B601" s="91"/>
      <c r="C601" s="91"/>
      <c r="D601" s="91"/>
      <c r="E601" s="91"/>
      <c r="F601" s="91"/>
      <c r="G601" s="91"/>
      <c r="I601" s="91"/>
      <c r="K601" s="91"/>
      <c r="L601" s="91"/>
      <c r="M601" s="91"/>
      <c r="N601" s="91"/>
      <c r="O601" s="91"/>
      <c r="P601" s="91"/>
      <c r="Q601" s="91"/>
      <c r="R601" s="91"/>
      <c r="S601" s="91"/>
      <c r="T601" s="91"/>
      <c r="U601" s="91"/>
      <c r="V601" s="91"/>
      <c r="W601" s="91"/>
      <c r="X601" s="91"/>
      <c r="AK601" s="91"/>
      <c r="AL601" s="91"/>
      <c r="AM601" s="91"/>
      <c r="AN601" s="91"/>
      <c r="AO601" s="91"/>
      <c r="CU601" s="439"/>
      <c r="CY601" s="87"/>
    </row>
    <row r="602" spans="1:103" s="88" customFormat="1" x14ac:dyDescent="0.25">
      <c r="A602" s="91"/>
      <c r="B602" s="91"/>
      <c r="C602" s="91"/>
      <c r="D602" s="91"/>
      <c r="E602" s="91"/>
      <c r="F602" s="91"/>
      <c r="G602" s="91"/>
      <c r="I602" s="91"/>
      <c r="K602" s="91"/>
      <c r="L602" s="91"/>
      <c r="M602" s="91"/>
      <c r="N602" s="91"/>
      <c r="O602" s="91"/>
      <c r="P602" s="91"/>
      <c r="Q602" s="91"/>
      <c r="R602" s="91"/>
      <c r="S602" s="91"/>
      <c r="T602" s="91"/>
      <c r="U602" s="91"/>
      <c r="V602" s="91"/>
      <c r="W602" s="91"/>
      <c r="X602" s="91"/>
      <c r="AK602" s="91"/>
      <c r="AL602" s="91"/>
      <c r="AM602" s="91"/>
      <c r="AN602" s="91"/>
      <c r="AO602" s="91"/>
      <c r="CU602" s="439"/>
      <c r="CY602" s="87"/>
    </row>
    <row r="603" spans="1:103" s="88" customFormat="1" x14ac:dyDescent="0.25">
      <c r="A603" s="91"/>
      <c r="B603" s="91"/>
      <c r="C603" s="91"/>
      <c r="D603" s="91"/>
      <c r="E603" s="91"/>
      <c r="F603" s="91"/>
      <c r="G603" s="91"/>
      <c r="I603" s="91"/>
      <c r="K603" s="91"/>
      <c r="L603" s="91"/>
      <c r="M603" s="91"/>
      <c r="N603" s="91"/>
      <c r="O603" s="91"/>
      <c r="P603" s="91"/>
      <c r="Q603" s="91"/>
      <c r="R603" s="91"/>
      <c r="S603" s="91"/>
      <c r="T603" s="91"/>
      <c r="U603" s="91"/>
      <c r="V603" s="91"/>
      <c r="W603" s="91"/>
      <c r="X603" s="91"/>
      <c r="AK603" s="91"/>
      <c r="AL603" s="91"/>
      <c r="AM603" s="91"/>
      <c r="AN603" s="91"/>
      <c r="AO603" s="91"/>
      <c r="CU603" s="439"/>
      <c r="CY603" s="87"/>
    </row>
    <row r="604" spans="1:103" s="88" customFormat="1" x14ac:dyDescent="0.25">
      <c r="A604" s="91"/>
      <c r="B604" s="91"/>
      <c r="C604" s="91"/>
      <c r="D604" s="91"/>
      <c r="E604" s="91"/>
      <c r="F604" s="91"/>
      <c r="G604" s="91"/>
      <c r="I604" s="91"/>
      <c r="K604" s="91"/>
      <c r="L604" s="91"/>
      <c r="M604" s="91"/>
      <c r="N604" s="91"/>
      <c r="O604" s="91"/>
      <c r="P604" s="91"/>
      <c r="Q604" s="91"/>
      <c r="R604" s="91"/>
      <c r="S604" s="91"/>
      <c r="T604" s="91"/>
      <c r="U604" s="91"/>
      <c r="V604" s="91"/>
      <c r="W604" s="91"/>
      <c r="X604" s="91"/>
      <c r="AK604" s="91"/>
      <c r="AL604" s="91"/>
      <c r="AM604" s="91"/>
      <c r="AN604" s="91"/>
      <c r="AO604" s="91"/>
      <c r="CU604" s="439"/>
      <c r="CY604" s="87"/>
    </row>
    <row r="605" spans="1:103" s="88" customFormat="1" x14ac:dyDescent="0.25">
      <c r="A605" s="91"/>
      <c r="B605" s="91"/>
      <c r="C605" s="91"/>
      <c r="D605" s="91"/>
      <c r="E605" s="91"/>
      <c r="F605" s="91"/>
      <c r="G605" s="91"/>
      <c r="I605" s="91"/>
      <c r="K605" s="91"/>
      <c r="L605" s="91"/>
      <c r="M605" s="91"/>
      <c r="N605" s="91"/>
      <c r="O605" s="91"/>
      <c r="P605" s="91"/>
      <c r="Q605" s="91"/>
      <c r="R605" s="91"/>
      <c r="S605" s="91"/>
      <c r="T605" s="91"/>
      <c r="U605" s="91"/>
      <c r="V605" s="91"/>
      <c r="W605" s="91"/>
      <c r="X605" s="91"/>
      <c r="AK605" s="91"/>
      <c r="AL605" s="91"/>
      <c r="AM605" s="91"/>
      <c r="AN605" s="91"/>
      <c r="AO605" s="91"/>
      <c r="CU605" s="439"/>
      <c r="CY605" s="87"/>
    </row>
    <row r="606" spans="1:103" s="88" customFormat="1" x14ac:dyDescent="0.25">
      <c r="A606" s="91"/>
      <c r="B606" s="91"/>
      <c r="C606" s="91"/>
      <c r="D606" s="91"/>
      <c r="E606" s="91"/>
      <c r="F606" s="91"/>
      <c r="G606" s="91"/>
      <c r="I606" s="91"/>
      <c r="K606" s="91"/>
      <c r="L606" s="91"/>
      <c r="M606" s="91"/>
      <c r="N606" s="91"/>
      <c r="O606" s="91"/>
      <c r="P606" s="91"/>
      <c r="Q606" s="91"/>
      <c r="R606" s="91"/>
      <c r="S606" s="91"/>
      <c r="T606" s="91"/>
      <c r="U606" s="91"/>
      <c r="V606" s="91"/>
      <c r="W606" s="91"/>
      <c r="X606" s="91"/>
      <c r="AK606" s="91"/>
      <c r="AL606" s="91"/>
      <c r="AM606" s="91"/>
      <c r="AN606" s="91"/>
      <c r="AO606" s="91"/>
      <c r="CU606" s="439"/>
      <c r="CY606" s="87"/>
    </row>
    <row r="607" spans="1:103" s="88" customFormat="1" x14ac:dyDescent="0.25">
      <c r="A607" s="91"/>
      <c r="B607" s="91"/>
      <c r="C607" s="91"/>
      <c r="D607" s="91"/>
      <c r="E607" s="91"/>
      <c r="F607" s="91"/>
      <c r="G607" s="91"/>
      <c r="I607" s="91"/>
      <c r="K607" s="91"/>
      <c r="L607" s="91"/>
      <c r="M607" s="91"/>
      <c r="N607" s="91"/>
      <c r="O607" s="91"/>
      <c r="P607" s="91"/>
      <c r="Q607" s="91"/>
      <c r="R607" s="91"/>
      <c r="S607" s="91"/>
      <c r="T607" s="91"/>
      <c r="U607" s="91"/>
      <c r="V607" s="91"/>
      <c r="W607" s="91"/>
      <c r="X607" s="91"/>
      <c r="AK607" s="91"/>
      <c r="AL607" s="91"/>
      <c r="AM607" s="91"/>
      <c r="AN607" s="91"/>
      <c r="AO607" s="91"/>
      <c r="CU607" s="439"/>
      <c r="CY607" s="87"/>
    </row>
    <row r="608" spans="1:103" s="88" customFormat="1" x14ac:dyDescent="0.25">
      <c r="A608" s="91"/>
      <c r="B608" s="91"/>
      <c r="C608" s="91"/>
      <c r="D608" s="91"/>
      <c r="E608" s="91"/>
      <c r="F608" s="91"/>
      <c r="G608" s="91"/>
      <c r="I608" s="91"/>
      <c r="K608" s="91"/>
      <c r="L608" s="91"/>
      <c r="M608" s="91"/>
      <c r="N608" s="91"/>
      <c r="O608" s="91"/>
      <c r="P608" s="91"/>
      <c r="Q608" s="91"/>
      <c r="R608" s="91"/>
      <c r="S608" s="91"/>
      <c r="T608" s="91"/>
      <c r="U608" s="91"/>
      <c r="V608" s="91"/>
      <c r="W608" s="91"/>
      <c r="X608" s="91"/>
      <c r="AK608" s="91"/>
      <c r="AL608" s="91"/>
      <c r="AM608" s="91"/>
      <c r="AN608" s="91"/>
      <c r="AO608" s="91"/>
      <c r="CU608" s="439"/>
      <c r="CY608" s="87"/>
    </row>
    <row r="609" spans="1:103" s="88" customFormat="1" x14ac:dyDescent="0.25">
      <c r="A609" s="91"/>
      <c r="B609" s="91"/>
      <c r="C609" s="91"/>
      <c r="D609" s="91"/>
      <c r="E609" s="91"/>
      <c r="F609" s="91"/>
      <c r="G609" s="91"/>
      <c r="I609" s="91"/>
      <c r="K609" s="91"/>
      <c r="L609" s="91"/>
      <c r="M609" s="91"/>
      <c r="N609" s="91"/>
      <c r="O609" s="91"/>
      <c r="P609" s="91"/>
      <c r="Q609" s="91"/>
      <c r="R609" s="91"/>
      <c r="S609" s="91"/>
      <c r="T609" s="91"/>
      <c r="U609" s="91"/>
      <c r="V609" s="91"/>
      <c r="W609" s="91"/>
      <c r="X609" s="91"/>
      <c r="AK609" s="91"/>
      <c r="AL609" s="91"/>
      <c r="AM609" s="91"/>
      <c r="AN609" s="91"/>
      <c r="AO609" s="91"/>
      <c r="CU609" s="439"/>
      <c r="CY609" s="87"/>
    </row>
    <row r="610" spans="1:103" s="88" customFormat="1" x14ac:dyDescent="0.25">
      <c r="A610" s="91"/>
      <c r="B610" s="91"/>
      <c r="C610" s="91"/>
      <c r="D610" s="91"/>
      <c r="E610" s="91"/>
      <c r="F610" s="91"/>
      <c r="G610" s="91"/>
      <c r="I610" s="91"/>
      <c r="K610" s="91"/>
      <c r="L610" s="91"/>
      <c r="M610" s="91"/>
      <c r="N610" s="91"/>
      <c r="O610" s="91"/>
      <c r="P610" s="91"/>
      <c r="Q610" s="91"/>
      <c r="R610" s="91"/>
      <c r="S610" s="91"/>
      <c r="T610" s="91"/>
      <c r="U610" s="91"/>
      <c r="V610" s="91"/>
      <c r="W610" s="91"/>
      <c r="X610" s="91"/>
      <c r="AK610" s="91"/>
      <c r="AL610" s="91"/>
      <c r="AM610" s="91"/>
      <c r="AN610" s="91"/>
      <c r="AO610" s="91"/>
      <c r="CU610" s="439"/>
      <c r="CY610" s="87"/>
    </row>
    <row r="611" spans="1:103" s="88" customFormat="1" x14ac:dyDescent="0.25">
      <c r="A611" s="91"/>
      <c r="B611" s="91"/>
      <c r="C611" s="91"/>
      <c r="D611" s="91"/>
      <c r="E611" s="91"/>
      <c r="F611" s="91"/>
      <c r="G611" s="91"/>
      <c r="I611" s="91"/>
      <c r="K611" s="91"/>
      <c r="L611" s="91"/>
      <c r="M611" s="91"/>
      <c r="N611" s="91"/>
      <c r="O611" s="91"/>
      <c r="P611" s="91"/>
      <c r="Q611" s="91"/>
      <c r="R611" s="91"/>
      <c r="S611" s="91"/>
      <c r="T611" s="91"/>
      <c r="U611" s="91"/>
      <c r="V611" s="91"/>
      <c r="W611" s="91"/>
      <c r="X611" s="91"/>
      <c r="AK611" s="91"/>
      <c r="AL611" s="91"/>
      <c r="AM611" s="91"/>
      <c r="AN611" s="91"/>
      <c r="AO611" s="91"/>
      <c r="CU611" s="439"/>
      <c r="CY611" s="87"/>
    </row>
    <row r="612" spans="1:103" s="88" customFormat="1" x14ac:dyDescent="0.25">
      <c r="A612" s="91"/>
      <c r="B612" s="91"/>
      <c r="C612" s="91"/>
      <c r="D612" s="91"/>
      <c r="E612" s="91"/>
      <c r="F612" s="91"/>
      <c r="G612" s="91"/>
      <c r="I612" s="91"/>
      <c r="K612" s="91"/>
      <c r="L612" s="91"/>
      <c r="M612" s="91"/>
      <c r="N612" s="91"/>
      <c r="O612" s="91"/>
      <c r="P612" s="91"/>
      <c r="Q612" s="91"/>
      <c r="R612" s="91"/>
      <c r="S612" s="91"/>
      <c r="T612" s="91"/>
      <c r="U612" s="91"/>
      <c r="V612" s="91"/>
      <c r="W612" s="91"/>
      <c r="X612" s="91"/>
      <c r="AK612" s="91"/>
      <c r="AL612" s="91"/>
      <c r="AM612" s="91"/>
      <c r="AN612" s="91"/>
      <c r="AO612" s="91"/>
      <c r="CU612" s="439"/>
      <c r="CY612" s="87"/>
    </row>
    <row r="613" spans="1:103" s="88" customFormat="1" x14ac:dyDescent="0.25">
      <c r="A613" s="91"/>
      <c r="B613" s="91"/>
      <c r="C613" s="91"/>
      <c r="D613" s="91"/>
      <c r="E613" s="91"/>
      <c r="F613" s="91"/>
      <c r="G613" s="91"/>
      <c r="I613" s="91"/>
      <c r="K613" s="91"/>
      <c r="L613" s="91"/>
      <c r="M613" s="91"/>
      <c r="N613" s="91"/>
      <c r="O613" s="91"/>
      <c r="P613" s="91"/>
      <c r="Q613" s="91"/>
      <c r="R613" s="91"/>
      <c r="S613" s="91"/>
      <c r="T613" s="91"/>
      <c r="U613" s="91"/>
      <c r="V613" s="91"/>
      <c r="W613" s="91"/>
      <c r="X613" s="91"/>
      <c r="AK613" s="91"/>
      <c r="AL613" s="91"/>
      <c r="AM613" s="91"/>
      <c r="AN613" s="91"/>
      <c r="AO613" s="91"/>
      <c r="CU613" s="439"/>
      <c r="CY613" s="87"/>
    </row>
    <row r="614" spans="1:103" s="88" customFormat="1" x14ac:dyDescent="0.25">
      <c r="A614" s="91"/>
      <c r="B614" s="91"/>
      <c r="C614" s="91"/>
      <c r="D614" s="91"/>
      <c r="E614" s="91"/>
      <c r="F614" s="91"/>
      <c r="G614" s="91"/>
      <c r="I614" s="91"/>
      <c r="K614" s="91"/>
      <c r="L614" s="91"/>
      <c r="M614" s="91"/>
      <c r="N614" s="91"/>
      <c r="O614" s="91"/>
      <c r="P614" s="91"/>
      <c r="Q614" s="91"/>
      <c r="R614" s="91"/>
      <c r="S614" s="91"/>
      <c r="T614" s="91"/>
      <c r="U614" s="91"/>
      <c r="V614" s="91"/>
      <c r="W614" s="91"/>
      <c r="X614" s="91"/>
      <c r="AK614" s="91"/>
      <c r="AL614" s="91"/>
      <c r="AM614" s="91"/>
      <c r="AN614" s="91"/>
      <c r="AO614" s="91"/>
      <c r="CU614" s="439"/>
      <c r="CY614" s="87"/>
    </row>
    <row r="615" spans="1:103" s="88" customFormat="1" x14ac:dyDescent="0.25">
      <c r="A615" s="91"/>
      <c r="B615" s="91"/>
      <c r="C615" s="91"/>
      <c r="D615" s="91"/>
      <c r="E615" s="91"/>
      <c r="F615" s="91"/>
      <c r="G615" s="91"/>
      <c r="I615" s="91"/>
      <c r="K615" s="91"/>
      <c r="L615" s="91"/>
      <c r="M615" s="91"/>
      <c r="N615" s="91"/>
      <c r="O615" s="91"/>
      <c r="P615" s="91"/>
      <c r="Q615" s="91"/>
      <c r="R615" s="91"/>
      <c r="S615" s="91"/>
      <c r="T615" s="91"/>
      <c r="U615" s="91"/>
      <c r="V615" s="91"/>
      <c r="W615" s="91"/>
      <c r="X615" s="91"/>
      <c r="AK615" s="91"/>
      <c r="AL615" s="91"/>
      <c r="AM615" s="91"/>
      <c r="AN615" s="91"/>
      <c r="AO615" s="91"/>
      <c r="CU615" s="439"/>
      <c r="CY615" s="87"/>
    </row>
    <row r="616" spans="1:103" s="88" customFormat="1" x14ac:dyDescent="0.25">
      <c r="A616" s="91"/>
      <c r="B616" s="91"/>
      <c r="C616" s="91"/>
      <c r="D616" s="91"/>
      <c r="E616" s="91"/>
      <c r="F616" s="91"/>
      <c r="G616" s="91"/>
      <c r="I616" s="91"/>
      <c r="K616" s="91"/>
      <c r="L616" s="91"/>
      <c r="M616" s="91"/>
      <c r="N616" s="91"/>
      <c r="O616" s="91"/>
      <c r="P616" s="91"/>
      <c r="Q616" s="91"/>
      <c r="R616" s="91"/>
      <c r="S616" s="91"/>
      <c r="T616" s="91"/>
      <c r="U616" s="91"/>
      <c r="V616" s="91"/>
      <c r="W616" s="91"/>
      <c r="X616" s="91"/>
      <c r="AK616" s="91"/>
      <c r="AL616" s="91"/>
      <c r="AM616" s="91"/>
      <c r="AN616" s="91"/>
      <c r="AO616" s="91"/>
      <c r="CU616" s="439"/>
      <c r="CY616" s="87"/>
    </row>
    <row r="617" spans="1:103" s="88" customFormat="1" x14ac:dyDescent="0.25">
      <c r="A617" s="91"/>
      <c r="B617" s="91"/>
      <c r="C617" s="91"/>
      <c r="D617" s="91"/>
      <c r="E617" s="91"/>
      <c r="F617" s="91"/>
      <c r="G617" s="91"/>
      <c r="I617" s="91"/>
      <c r="K617" s="91"/>
      <c r="L617" s="91"/>
      <c r="M617" s="91"/>
      <c r="N617" s="91"/>
      <c r="O617" s="91"/>
      <c r="P617" s="91"/>
      <c r="Q617" s="91"/>
      <c r="R617" s="91"/>
      <c r="S617" s="91"/>
      <c r="T617" s="91"/>
      <c r="U617" s="91"/>
      <c r="V617" s="91"/>
      <c r="W617" s="91"/>
      <c r="X617" s="91"/>
      <c r="AK617" s="91"/>
      <c r="AL617" s="91"/>
      <c r="AM617" s="91"/>
      <c r="AN617" s="91"/>
      <c r="AO617" s="91"/>
      <c r="CU617" s="439"/>
      <c r="CY617" s="87"/>
    </row>
    <row r="618" spans="1:103" s="88" customFormat="1" x14ac:dyDescent="0.25">
      <c r="A618" s="91"/>
      <c r="B618" s="91"/>
      <c r="C618" s="91"/>
      <c r="D618" s="91"/>
      <c r="E618" s="91"/>
      <c r="F618" s="91"/>
      <c r="G618" s="91"/>
      <c r="I618" s="91"/>
      <c r="K618" s="91"/>
      <c r="L618" s="91"/>
      <c r="M618" s="91"/>
      <c r="N618" s="91"/>
      <c r="O618" s="91"/>
      <c r="P618" s="91"/>
      <c r="Q618" s="91"/>
      <c r="R618" s="91"/>
      <c r="S618" s="91"/>
      <c r="T618" s="91"/>
      <c r="U618" s="91"/>
      <c r="V618" s="91"/>
      <c r="W618" s="91"/>
      <c r="X618" s="91"/>
      <c r="AK618" s="91"/>
      <c r="AL618" s="91"/>
      <c r="AM618" s="91"/>
      <c r="AN618" s="91"/>
      <c r="AO618" s="91"/>
      <c r="CU618" s="439"/>
      <c r="CY618" s="87"/>
    </row>
    <row r="619" spans="1:103" s="88" customFormat="1" x14ac:dyDescent="0.25">
      <c r="A619" s="91"/>
      <c r="B619" s="91"/>
      <c r="C619" s="91"/>
      <c r="D619" s="91"/>
      <c r="E619" s="91"/>
      <c r="F619" s="91"/>
      <c r="G619" s="91"/>
      <c r="I619" s="91"/>
      <c r="K619" s="91"/>
      <c r="L619" s="91"/>
      <c r="M619" s="91"/>
      <c r="N619" s="91"/>
      <c r="O619" s="91"/>
      <c r="P619" s="91"/>
      <c r="Q619" s="91"/>
      <c r="R619" s="91"/>
      <c r="S619" s="91"/>
      <c r="T619" s="91"/>
      <c r="U619" s="91"/>
      <c r="V619" s="91"/>
      <c r="W619" s="91"/>
      <c r="X619" s="91"/>
      <c r="AK619" s="91"/>
      <c r="AL619" s="91"/>
      <c r="AM619" s="91"/>
      <c r="AN619" s="91"/>
      <c r="AO619" s="91"/>
      <c r="CU619" s="439"/>
      <c r="CY619" s="87"/>
    </row>
    <row r="620" spans="1:103" s="88" customFormat="1" x14ac:dyDescent="0.25">
      <c r="A620" s="91"/>
      <c r="B620" s="91"/>
      <c r="C620" s="91"/>
      <c r="D620" s="91"/>
      <c r="E620" s="91"/>
      <c r="F620" s="91"/>
      <c r="G620" s="91"/>
      <c r="I620" s="91"/>
      <c r="K620" s="91"/>
      <c r="L620" s="91"/>
      <c r="M620" s="91"/>
      <c r="N620" s="91"/>
      <c r="O620" s="91"/>
      <c r="P620" s="91"/>
      <c r="Q620" s="91"/>
      <c r="R620" s="91"/>
      <c r="S620" s="91"/>
      <c r="T620" s="91"/>
      <c r="U620" s="91"/>
      <c r="V620" s="91"/>
      <c r="W620" s="91"/>
      <c r="X620" s="91"/>
      <c r="AK620" s="91"/>
      <c r="AL620" s="91"/>
      <c r="AM620" s="91"/>
      <c r="AN620" s="91"/>
      <c r="AO620" s="91"/>
      <c r="CU620" s="439"/>
      <c r="CY620" s="87"/>
    </row>
    <row r="621" spans="1:103" s="88" customFormat="1" x14ac:dyDescent="0.25">
      <c r="A621" s="91"/>
      <c r="B621" s="91"/>
      <c r="C621" s="91"/>
      <c r="D621" s="91"/>
      <c r="E621" s="91"/>
      <c r="F621" s="91"/>
      <c r="G621" s="91"/>
      <c r="I621" s="91"/>
      <c r="K621" s="91"/>
      <c r="L621" s="91"/>
      <c r="M621" s="91"/>
      <c r="N621" s="91"/>
      <c r="O621" s="91"/>
      <c r="P621" s="91"/>
      <c r="Q621" s="91"/>
      <c r="R621" s="91"/>
      <c r="S621" s="91"/>
      <c r="T621" s="91"/>
      <c r="U621" s="91"/>
      <c r="V621" s="91"/>
      <c r="W621" s="91"/>
      <c r="X621" s="91"/>
      <c r="AK621" s="91"/>
      <c r="AL621" s="91"/>
      <c r="AM621" s="91"/>
      <c r="AN621" s="91"/>
      <c r="AO621" s="91"/>
      <c r="CU621" s="439"/>
      <c r="CY621" s="87"/>
    </row>
    <row r="622" spans="1:103" s="88" customFormat="1" x14ac:dyDescent="0.25">
      <c r="A622" s="91"/>
      <c r="B622" s="91"/>
      <c r="C622" s="91"/>
      <c r="D622" s="91"/>
      <c r="E622" s="91"/>
      <c r="F622" s="91"/>
      <c r="G622" s="91"/>
      <c r="I622" s="91"/>
      <c r="K622" s="91"/>
      <c r="L622" s="91"/>
      <c r="M622" s="91"/>
      <c r="N622" s="91"/>
      <c r="O622" s="91"/>
      <c r="P622" s="91"/>
      <c r="Q622" s="91"/>
      <c r="R622" s="91"/>
      <c r="S622" s="91"/>
      <c r="T622" s="91"/>
      <c r="U622" s="91"/>
      <c r="V622" s="91"/>
      <c r="W622" s="91"/>
      <c r="X622" s="91"/>
      <c r="AK622" s="91"/>
      <c r="AL622" s="91"/>
      <c r="AM622" s="91"/>
      <c r="AN622" s="91"/>
      <c r="AO622" s="91"/>
      <c r="CU622" s="439"/>
      <c r="CY622" s="87"/>
    </row>
    <row r="623" spans="1:103" s="88" customFormat="1" x14ac:dyDescent="0.25">
      <c r="A623" s="91"/>
      <c r="B623" s="91"/>
      <c r="C623" s="91"/>
      <c r="D623" s="91"/>
      <c r="E623" s="91"/>
      <c r="F623" s="91"/>
      <c r="G623" s="91"/>
      <c r="I623" s="91"/>
      <c r="K623" s="91"/>
      <c r="L623" s="91"/>
      <c r="M623" s="91"/>
      <c r="N623" s="91"/>
      <c r="O623" s="91"/>
      <c r="P623" s="91"/>
      <c r="Q623" s="91"/>
      <c r="R623" s="91"/>
      <c r="S623" s="91"/>
      <c r="T623" s="91"/>
      <c r="U623" s="91"/>
      <c r="V623" s="91"/>
      <c r="W623" s="91"/>
      <c r="X623" s="91"/>
      <c r="AK623" s="91"/>
      <c r="AL623" s="91"/>
      <c r="AM623" s="91"/>
      <c r="AN623" s="91"/>
      <c r="AO623" s="91"/>
      <c r="CU623" s="439"/>
      <c r="CY623" s="87"/>
    </row>
    <row r="624" spans="1:103" s="88" customFormat="1" x14ac:dyDescent="0.25">
      <c r="A624" s="91"/>
      <c r="B624" s="91"/>
      <c r="C624" s="91"/>
      <c r="D624" s="91"/>
      <c r="E624" s="91"/>
      <c r="F624" s="91"/>
      <c r="G624" s="91"/>
      <c r="I624" s="91"/>
      <c r="K624" s="91"/>
      <c r="L624" s="91"/>
      <c r="M624" s="91"/>
      <c r="N624" s="91"/>
      <c r="O624" s="91"/>
      <c r="P624" s="91"/>
      <c r="Q624" s="91"/>
      <c r="R624" s="91"/>
      <c r="S624" s="91"/>
      <c r="T624" s="91"/>
      <c r="U624" s="91"/>
      <c r="V624" s="91"/>
      <c r="W624" s="91"/>
      <c r="X624" s="91"/>
      <c r="AK624" s="91"/>
      <c r="AL624" s="91"/>
      <c r="AM624" s="91"/>
      <c r="AN624" s="91"/>
      <c r="AO624" s="91"/>
      <c r="CU624" s="439"/>
      <c r="CY624" s="87"/>
    </row>
    <row r="625" spans="1:103" s="88" customFormat="1" x14ac:dyDescent="0.25">
      <c r="A625" s="91"/>
      <c r="B625" s="91"/>
      <c r="C625" s="91"/>
      <c r="D625" s="91"/>
      <c r="E625" s="91"/>
      <c r="F625" s="91"/>
      <c r="G625" s="91"/>
      <c r="I625" s="91"/>
      <c r="K625" s="91"/>
      <c r="L625" s="91"/>
      <c r="M625" s="91"/>
      <c r="N625" s="91"/>
      <c r="O625" s="91"/>
      <c r="P625" s="91"/>
      <c r="Q625" s="91"/>
      <c r="R625" s="91"/>
      <c r="S625" s="91"/>
      <c r="T625" s="91"/>
      <c r="U625" s="91"/>
      <c r="V625" s="91"/>
      <c r="W625" s="91"/>
      <c r="X625" s="91"/>
      <c r="AK625" s="91"/>
      <c r="AL625" s="91"/>
      <c r="AM625" s="91"/>
      <c r="AN625" s="91"/>
      <c r="AO625" s="91"/>
      <c r="CU625" s="439"/>
      <c r="CY625" s="87"/>
    </row>
    <row r="626" spans="1:103" s="88" customFormat="1" x14ac:dyDescent="0.25">
      <c r="A626" s="91"/>
      <c r="B626" s="91"/>
      <c r="C626" s="91"/>
      <c r="D626" s="91"/>
      <c r="E626" s="91"/>
      <c r="F626" s="91"/>
      <c r="G626" s="91"/>
      <c r="I626" s="91"/>
      <c r="K626" s="91"/>
      <c r="L626" s="91"/>
      <c r="M626" s="91"/>
      <c r="N626" s="91"/>
      <c r="O626" s="91"/>
      <c r="P626" s="91"/>
      <c r="Q626" s="91"/>
      <c r="R626" s="91"/>
      <c r="S626" s="91"/>
      <c r="T626" s="91"/>
      <c r="U626" s="91"/>
      <c r="V626" s="91"/>
      <c r="W626" s="91"/>
      <c r="X626" s="91"/>
      <c r="AK626" s="91"/>
      <c r="AL626" s="91"/>
      <c r="AM626" s="91"/>
      <c r="AN626" s="91"/>
      <c r="AO626" s="91"/>
      <c r="CU626" s="439"/>
      <c r="CY626" s="87"/>
    </row>
    <row r="627" spans="1:103" s="88" customFormat="1" x14ac:dyDescent="0.25">
      <c r="A627" s="91"/>
      <c r="B627" s="91"/>
      <c r="C627" s="91"/>
      <c r="D627" s="91"/>
      <c r="E627" s="91"/>
      <c r="F627" s="91"/>
      <c r="G627" s="91"/>
      <c r="I627" s="91"/>
      <c r="K627" s="91"/>
      <c r="L627" s="91"/>
      <c r="M627" s="91"/>
      <c r="N627" s="91"/>
      <c r="O627" s="91"/>
      <c r="P627" s="91"/>
      <c r="Q627" s="91"/>
      <c r="R627" s="91"/>
      <c r="S627" s="91"/>
      <c r="T627" s="91"/>
      <c r="U627" s="91"/>
      <c r="V627" s="91"/>
      <c r="W627" s="91"/>
      <c r="X627" s="91"/>
      <c r="AK627" s="91"/>
      <c r="AL627" s="91"/>
      <c r="AM627" s="91"/>
      <c r="AN627" s="91"/>
      <c r="AO627" s="91"/>
      <c r="CU627" s="439"/>
      <c r="CY627" s="87"/>
    </row>
    <row r="628" spans="1:103" s="88" customFormat="1" x14ac:dyDescent="0.25">
      <c r="A628" s="91"/>
      <c r="B628" s="91"/>
      <c r="C628" s="91"/>
      <c r="D628" s="91"/>
      <c r="E628" s="91"/>
      <c r="F628" s="91"/>
      <c r="G628" s="91"/>
      <c r="I628" s="91"/>
      <c r="K628" s="91"/>
      <c r="L628" s="91"/>
      <c r="M628" s="91"/>
      <c r="N628" s="91"/>
      <c r="O628" s="91"/>
      <c r="P628" s="91"/>
      <c r="Q628" s="91"/>
      <c r="R628" s="91"/>
      <c r="S628" s="91"/>
      <c r="T628" s="91"/>
      <c r="U628" s="91"/>
      <c r="V628" s="91"/>
      <c r="W628" s="91"/>
      <c r="X628" s="91"/>
      <c r="AK628" s="91"/>
      <c r="AL628" s="91"/>
      <c r="AM628" s="91"/>
      <c r="AN628" s="91"/>
      <c r="AO628" s="91"/>
      <c r="CU628" s="439"/>
      <c r="CY628" s="87"/>
    </row>
    <row r="629" spans="1:103" s="88" customFormat="1" x14ac:dyDescent="0.25">
      <c r="A629" s="91"/>
      <c r="B629" s="91"/>
      <c r="C629" s="91"/>
      <c r="D629" s="91"/>
      <c r="E629" s="91"/>
      <c r="F629" s="91"/>
      <c r="G629" s="91"/>
      <c r="I629" s="91"/>
      <c r="K629" s="91"/>
      <c r="L629" s="91"/>
      <c r="M629" s="91"/>
      <c r="N629" s="91"/>
      <c r="O629" s="91"/>
      <c r="P629" s="91"/>
      <c r="Q629" s="91"/>
      <c r="R629" s="91"/>
      <c r="S629" s="91"/>
      <c r="T629" s="91"/>
      <c r="U629" s="91"/>
      <c r="V629" s="91"/>
      <c r="W629" s="91"/>
      <c r="X629" s="91"/>
      <c r="AK629" s="91"/>
      <c r="AL629" s="91"/>
      <c r="AM629" s="91"/>
      <c r="AN629" s="91"/>
      <c r="AO629" s="91"/>
      <c r="CU629" s="439"/>
      <c r="CY629" s="87"/>
    </row>
    <row r="630" spans="1:103" s="88" customFormat="1" x14ac:dyDescent="0.25">
      <c r="A630" s="91"/>
      <c r="B630" s="91"/>
      <c r="C630" s="91"/>
      <c r="D630" s="91"/>
      <c r="E630" s="91"/>
      <c r="F630" s="91"/>
      <c r="G630" s="91"/>
      <c r="I630" s="91"/>
      <c r="K630" s="91"/>
      <c r="L630" s="91"/>
      <c r="M630" s="91"/>
      <c r="N630" s="91"/>
      <c r="O630" s="91"/>
      <c r="P630" s="91"/>
      <c r="Q630" s="91"/>
      <c r="R630" s="91"/>
      <c r="S630" s="91"/>
      <c r="T630" s="91"/>
      <c r="U630" s="91"/>
      <c r="V630" s="91"/>
      <c r="W630" s="91"/>
      <c r="X630" s="91"/>
      <c r="AK630" s="91"/>
      <c r="AL630" s="91"/>
      <c r="AM630" s="91"/>
      <c r="AN630" s="91"/>
      <c r="AO630" s="91"/>
      <c r="CU630" s="439"/>
      <c r="CY630" s="87"/>
    </row>
    <row r="631" spans="1:103" s="88" customFormat="1" x14ac:dyDescent="0.25">
      <c r="A631" s="91"/>
      <c r="B631" s="91"/>
      <c r="C631" s="91"/>
      <c r="D631" s="91"/>
      <c r="E631" s="91"/>
      <c r="F631" s="91"/>
      <c r="G631" s="91"/>
      <c r="I631" s="91"/>
      <c r="K631" s="91"/>
      <c r="L631" s="91"/>
      <c r="M631" s="91"/>
      <c r="N631" s="91"/>
      <c r="O631" s="91"/>
      <c r="P631" s="91"/>
      <c r="Q631" s="91"/>
      <c r="R631" s="91"/>
      <c r="S631" s="91"/>
      <c r="T631" s="91"/>
      <c r="U631" s="91"/>
      <c r="V631" s="91"/>
      <c r="W631" s="91"/>
      <c r="X631" s="91"/>
      <c r="AK631" s="91"/>
      <c r="AL631" s="91"/>
      <c r="AM631" s="91"/>
      <c r="AN631" s="91"/>
      <c r="AO631" s="91"/>
      <c r="CU631" s="439"/>
      <c r="CY631" s="87"/>
    </row>
    <row r="632" spans="1:103" s="88" customFormat="1" x14ac:dyDescent="0.25">
      <c r="A632" s="91"/>
      <c r="B632" s="91"/>
      <c r="C632" s="91"/>
      <c r="D632" s="91"/>
      <c r="E632" s="91"/>
      <c r="F632" s="91"/>
      <c r="G632" s="91"/>
      <c r="I632" s="91"/>
      <c r="K632" s="91"/>
      <c r="L632" s="91"/>
      <c r="M632" s="91"/>
      <c r="N632" s="91"/>
      <c r="O632" s="91"/>
      <c r="P632" s="91"/>
      <c r="Q632" s="91"/>
      <c r="R632" s="91"/>
      <c r="S632" s="91"/>
      <c r="T632" s="91"/>
      <c r="U632" s="91"/>
      <c r="V632" s="91"/>
      <c r="W632" s="91"/>
      <c r="X632" s="91"/>
      <c r="AK632" s="91"/>
      <c r="AL632" s="91"/>
      <c r="AM632" s="91"/>
      <c r="AN632" s="91"/>
      <c r="AO632" s="91"/>
      <c r="CU632" s="439"/>
      <c r="CY632" s="87"/>
    </row>
    <row r="633" spans="1:103" s="88" customFormat="1" x14ac:dyDescent="0.25">
      <c r="A633" s="91"/>
      <c r="B633" s="91"/>
      <c r="C633" s="91"/>
      <c r="D633" s="91"/>
      <c r="E633" s="91"/>
      <c r="F633" s="91"/>
      <c r="G633" s="91"/>
      <c r="I633" s="91"/>
      <c r="K633" s="91"/>
      <c r="L633" s="91"/>
      <c r="M633" s="91"/>
      <c r="N633" s="91"/>
      <c r="O633" s="91"/>
      <c r="P633" s="91"/>
      <c r="Q633" s="91"/>
      <c r="R633" s="91"/>
      <c r="S633" s="91"/>
      <c r="T633" s="91"/>
      <c r="U633" s="91"/>
      <c r="V633" s="91"/>
      <c r="W633" s="91"/>
      <c r="X633" s="91"/>
      <c r="AK633" s="91"/>
      <c r="AL633" s="91"/>
      <c r="AM633" s="91"/>
      <c r="AN633" s="91"/>
      <c r="AO633" s="91"/>
      <c r="CU633" s="439"/>
      <c r="CY633" s="87"/>
    </row>
    <row r="634" spans="1:103" s="88" customFormat="1" x14ac:dyDescent="0.25">
      <c r="A634" s="91"/>
      <c r="B634" s="91"/>
      <c r="C634" s="91"/>
      <c r="D634" s="91"/>
      <c r="E634" s="91"/>
      <c r="F634" s="91"/>
      <c r="G634" s="91"/>
      <c r="I634" s="91"/>
      <c r="K634" s="91"/>
      <c r="L634" s="91"/>
      <c r="M634" s="91"/>
      <c r="N634" s="91"/>
      <c r="O634" s="91"/>
      <c r="P634" s="91"/>
      <c r="Q634" s="91"/>
      <c r="R634" s="91"/>
      <c r="S634" s="91"/>
      <c r="T634" s="91"/>
      <c r="U634" s="91"/>
      <c r="V634" s="91"/>
      <c r="W634" s="91"/>
      <c r="X634" s="91"/>
      <c r="AK634" s="91"/>
      <c r="AL634" s="91"/>
      <c r="AM634" s="91"/>
      <c r="AN634" s="91"/>
      <c r="AO634" s="91"/>
      <c r="CU634" s="439"/>
      <c r="CY634" s="87"/>
    </row>
    <row r="635" spans="1:103" s="88" customFormat="1" x14ac:dyDescent="0.25">
      <c r="A635" s="91"/>
      <c r="B635" s="91"/>
      <c r="C635" s="91"/>
      <c r="D635" s="91"/>
      <c r="E635" s="91"/>
      <c r="F635" s="91"/>
      <c r="G635" s="91"/>
      <c r="I635" s="91"/>
      <c r="K635" s="91"/>
      <c r="L635" s="91"/>
      <c r="M635" s="91"/>
      <c r="N635" s="91"/>
      <c r="O635" s="91"/>
      <c r="P635" s="91"/>
      <c r="Q635" s="91"/>
      <c r="R635" s="91"/>
      <c r="S635" s="91"/>
      <c r="T635" s="91"/>
      <c r="U635" s="91"/>
      <c r="V635" s="91"/>
      <c r="W635" s="91"/>
      <c r="X635" s="91"/>
      <c r="AK635" s="91"/>
      <c r="AL635" s="91"/>
      <c r="AM635" s="91"/>
      <c r="AN635" s="91"/>
      <c r="AO635" s="91"/>
      <c r="CU635" s="439"/>
      <c r="CY635" s="87"/>
    </row>
    <row r="636" spans="1:103" s="88" customFormat="1" x14ac:dyDescent="0.25">
      <c r="A636" s="91"/>
      <c r="B636" s="91"/>
      <c r="C636" s="91"/>
      <c r="D636" s="91"/>
      <c r="E636" s="91"/>
      <c r="F636" s="91"/>
      <c r="G636" s="91"/>
      <c r="I636" s="91"/>
      <c r="K636" s="91"/>
      <c r="L636" s="91"/>
      <c r="M636" s="91"/>
      <c r="N636" s="91"/>
      <c r="O636" s="91"/>
      <c r="P636" s="91"/>
      <c r="Q636" s="91"/>
      <c r="R636" s="91"/>
      <c r="S636" s="91"/>
      <c r="T636" s="91"/>
      <c r="U636" s="91"/>
      <c r="V636" s="91"/>
      <c r="W636" s="91"/>
      <c r="X636" s="91"/>
      <c r="AK636" s="91"/>
      <c r="AL636" s="91"/>
      <c r="AM636" s="91"/>
      <c r="AN636" s="91"/>
      <c r="AO636" s="91"/>
      <c r="CU636" s="439"/>
      <c r="CY636" s="87"/>
    </row>
    <row r="637" spans="1:103" s="88" customFormat="1" x14ac:dyDescent="0.25">
      <c r="A637" s="91"/>
      <c r="B637" s="91"/>
      <c r="C637" s="91"/>
      <c r="D637" s="91"/>
      <c r="E637" s="91"/>
      <c r="F637" s="91"/>
      <c r="G637" s="91"/>
      <c r="I637" s="91"/>
      <c r="K637" s="91"/>
      <c r="L637" s="91"/>
      <c r="M637" s="91"/>
      <c r="N637" s="91"/>
      <c r="O637" s="91"/>
      <c r="P637" s="91"/>
      <c r="Q637" s="91"/>
      <c r="R637" s="91"/>
      <c r="S637" s="91"/>
      <c r="T637" s="91"/>
      <c r="U637" s="91"/>
      <c r="V637" s="91"/>
      <c r="W637" s="91"/>
      <c r="X637" s="91"/>
      <c r="AK637" s="91"/>
      <c r="AL637" s="91"/>
      <c r="AM637" s="91"/>
      <c r="AN637" s="91"/>
      <c r="AO637" s="91"/>
      <c r="CU637" s="439"/>
      <c r="CY637" s="87"/>
    </row>
    <row r="638" spans="1:103" s="88" customFormat="1" x14ac:dyDescent="0.25">
      <c r="A638" s="91"/>
      <c r="B638" s="91"/>
      <c r="C638" s="91"/>
      <c r="D638" s="91"/>
      <c r="E638" s="91"/>
      <c r="F638" s="91"/>
      <c r="G638" s="91"/>
      <c r="I638" s="91"/>
      <c r="K638" s="91"/>
      <c r="L638" s="91"/>
      <c r="M638" s="91"/>
      <c r="N638" s="91"/>
      <c r="O638" s="91"/>
      <c r="P638" s="91"/>
      <c r="Q638" s="91"/>
      <c r="R638" s="91"/>
      <c r="S638" s="91"/>
      <c r="T638" s="91"/>
      <c r="U638" s="91"/>
      <c r="V638" s="91"/>
      <c r="W638" s="91"/>
      <c r="X638" s="91"/>
      <c r="AK638" s="91"/>
      <c r="AL638" s="91"/>
      <c r="AM638" s="91"/>
      <c r="AN638" s="91"/>
      <c r="AO638" s="91"/>
      <c r="CU638" s="439"/>
      <c r="CY638" s="87"/>
    </row>
    <row r="639" spans="1:103" s="88" customFormat="1" x14ac:dyDescent="0.25">
      <c r="A639" s="91"/>
      <c r="B639" s="91"/>
      <c r="C639" s="91"/>
      <c r="D639" s="91"/>
      <c r="E639" s="91"/>
      <c r="F639" s="91"/>
      <c r="G639" s="91"/>
      <c r="I639" s="91"/>
      <c r="K639" s="91"/>
      <c r="L639" s="91"/>
      <c r="M639" s="91"/>
      <c r="N639" s="91"/>
      <c r="O639" s="91"/>
      <c r="P639" s="91"/>
      <c r="Q639" s="91"/>
      <c r="R639" s="91"/>
      <c r="S639" s="91"/>
      <c r="T639" s="91"/>
      <c r="U639" s="91"/>
      <c r="V639" s="91"/>
      <c r="W639" s="91"/>
      <c r="X639" s="91"/>
      <c r="AK639" s="91"/>
      <c r="AL639" s="91"/>
      <c r="AM639" s="91"/>
      <c r="AN639" s="91"/>
      <c r="AO639" s="91"/>
      <c r="CU639" s="439"/>
      <c r="CY639" s="87"/>
    </row>
    <row r="640" spans="1:103" s="88" customFormat="1" x14ac:dyDescent="0.25">
      <c r="A640" s="91"/>
      <c r="B640" s="91"/>
      <c r="C640" s="91"/>
      <c r="D640" s="91"/>
      <c r="E640" s="91"/>
      <c r="F640" s="91"/>
      <c r="G640" s="91"/>
      <c r="I640" s="91"/>
      <c r="K640" s="91"/>
      <c r="L640" s="91"/>
      <c r="M640" s="91"/>
      <c r="N640" s="91"/>
      <c r="O640" s="91"/>
      <c r="P640" s="91"/>
      <c r="Q640" s="91"/>
      <c r="R640" s="91"/>
      <c r="S640" s="91"/>
      <c r="T640" s="91"/>
      <c r="U640" s="91"/>
      <c r="V640" s="91"/>
      <c r="W640" s="91"/>
      <c r="X640" s="91"/>
      <c r="AK640" s="91"/>
      <c r="AL640" s="91"/>
      <c r="AM640" s="91"/>
      <c r="AN640" s="91"/>
      <c r="AO640" s="91"/>
      <c r="CU640" s="439"/>
      <c r="CY640" s="87"/>
    </row>
    <row r="641" spans="1:103" s="88" customFormat="1" x14ac:dyDescent="0.25">
      <c r="A641" s="91"/>
      <c r="B641" s="91"/>
      <c r="C641" s="91"/>
      <c r="D641" s="91"/>
      <c r="E641" s="91"/>
      <c r="F641" s="91"/>
      <c r="G641" s="91"/>
      <c r="I641" s="91"/>
      <c r="K641" s="91"/>
      <c r="L641" s="91"/>
      <c r="M641" s="91"/>
      <c r="N641" s="91"/>
      <c r="O641" s="91"/>
      <c r="P641" s="91"/>
      <c r="Q641" s="91"/>
      <c r="R641" s="91"/>
      <c r="S641" s="91"/>
      <c r="T641" s="91"/>
      <c r="U641" s="91"/>
      <c r="V641" s="91"/>
      <c r="W641" s="91"/>
      <c r="X641" s="91"/>
      <c r="AK641" s="91"/>
      <c r="AL641" s="91"/>
      <c r="AM641" s="91"/>
      <c r="AN641" s="91"/>
      <c r="AO641" s="91"/>
      <c r="CU641" s="439"/>
      <c r="CY641" s="87"/>
    </row>
    <row r="642" spans="1:103" s="88" customFormat="1" x14ac:dyDescent="0.25">
      <c r="A642" s="91"/>
      <c r="B642" s="91"/>
      <c r="C642" s="91"/>
      <c r="D642" s="91"/>
      <c r="E642" s="91"/>
      <c r="F642" s="91"/>
      <c r="G642" s="91"/>
      <c r="I642" s="91"/>
      <c r="K642" s="91"/>
      <c r="L642" s="91"/>
      <c r="M642" s="91"/>
      <c r="N642" s="91"/>
      <c r="O642" s="91"/>
      <c r="P642" s="91"/>
      <c r="Q642" s="91"/>
      <c r="R642" s="91"/>
      <c r="S642" s="91"/>
      <c r="T642" s="91"/>
      <c r="U642" s="91"/>
      <c r="V642" s="91"/>
      <c r="W642" s="91"/>
      <c r="X642" s="91"/>
      <c r="AK642" s="91"/>
      <c r="AL642" s="91"/>
      <c r="AM642" s="91"/>
      <c r="AN642" s="91"/>
      <c r="AO642" s="91"/>
      <c r="CU642" s="439"/>
      <c r="CY642" s="87"/>
    </row>
    <row r="643" spans="1:103" s="88" customFormat="1" x14ac:dyDescent="0.25">
      <c r="A643" s="91"/>
      <c r="B643" s="91"/>
      <c r="C643" s="91"/>
      <c r="D643" s="91"/>
      <c r="E643" s="91"/>
      <c r="F643" s="91"/>
      <c r="G643" s="91"/>
      <c r="I643" s="91"/>
      <c r="K643" s="91"/>
      <c r="L643" s="91"/>
      <c r="M643" s="91"/>
      <c r="N643" s="91"/>
      <c r="O643" s="91"/>
      <c r="P643" s="91"/>
      <c r="Q643" s="91"/>
      <c r="R643" s="91"/>
      <c r="S643" s="91"/>
      <c r="T643" s="91"/>
      <c r="U643" s="91"/>
      <c r="V643" s="91"/>
      <c r="W643" s="91"/>
      <c r="X643" s="91"/>
      <c r="AK643" s="91"/>
      <c r="AL643" s="91"/>
      <c r="AM643" s="91"/>
      <c r="AN643" s="91"/>
      <c r="AO643" s="91"/>
      <c r="CU643" s="439"/>
      <c r="CY643" s="87"/>
    </row>
    <row r="644" spans="1:103" s="88" customFormat="1" x14ac:dyDescent="0.25">
      <c r="A644" s="91"/>
      <c r="B644" s="91"/>
      <c r="C644" s="91"/>
      <c r="D644" s="91"/>
      <c r="E644" s="91"/>
      <c r="F644" s="91"/>
      <c r="G644" s="91"/>
      <c r="I644" s="91"/>
      <c r="K644" s="91"/>
      <c r="L644" s="91"/>
      <c r="M644" s="91"/>
      <c r="N644" s="91"/>
      <c r="O644" s="91"/>
      <c r="P644" s="91"/>
      <c r="Q644" s="91"/>
      <c r="R644" s="91"/>
      <c r="S644" s="91"/>
      <c r="T644" s="91"/>
      <c r="U644" s="91"/>
      <c r="V644" s="91"/>
      <c r="W644" s="91"/>
      <c r="X644" s="91"/>
      <c r="AK644" s="91"/>
      <c r="AL644" s="91"/>
      <c r="AM644" s="91"/>
      <c r="AN644" s="91"/>
      <c r="AO644" s="91"/>
      <c r="CU644" s="439"/>
      <c r="CY644" s="87"/>
    </row>
    <row r="645" spans="1:103" s="88" customFormat="1" x14ac:dyDescent="0.25">
      <c r="A645" s="91"/>
      <c r="B645" s="91"/>
      <c r="C645" s="91"/>
      <c r="D645" s="91"/>
      <c r="E645" s="91"/>
      <c r="F645" s="91"/>
      <c r="G645" s="91"/>
      <c r="I645" s="91"/>
      <c r="K645" s="91"/>
      <c r="L645" s="91"/>
      <c r="M645" s="91"/>
      <c r="N645" s="91"/>
      <c r="O645" s="91"/>
      <c r="P645" s="91"/>
      <c r="Q645" s="91"/>
      <c r="R645" s="91"/>
      <c r="S645" s="91"/>
      <c r="T645" s="91"/>
      <c r="U645" s="91"/>
      <c r="V645" s="91"/>
      <c r="W645" s="91"/>
      <c r="X645" s="91"/>
      <c r="AK645" s="91"/>
      <c r="AL645" s="91"/>
      <c r="AM645" s="91"/>
      <c r="AN645" s="91"/>
      <c r="AO645" s="91"/>
      <c r="CU645" s="439"/>
      <c r="CY645" s="87"/>
    </row>
    <row r="646" spans="1:103" s="88" customFormat="1" x14ac:dyDescent="0.25">
      <c r="A646" s="91"/>
      <c r="B646" s="91"/>
      <c r="C646" s="91"/>
      <c r="D646" s="91"/>
      <c r="E646" s="91"/>
      <c r="F646" s="91"/>
      <c r="G646" s="91"/>
      <c r="I646" s="91"/>
      <c r="K646" s="91"/>
      <c r="L646" s="91"/>
      <c r="M646" s="91"/>
      <c r="N646" s="91"/>
      <c r="O646" s="91"/>
      <c r="P646" s="91"/>
      <c r="Q646" s="91"/>
      <c r="R646" s="91"/>
      <c r="S646" s="91"/>
      <c r="T646" s="91"/>
      <c r="U646" s="91"/>
      <c r="V646" s="91"/>
      <c r="W646" s="91"/>
      <c r="X646" s="91"/>
      <c r="AK646" s="91"/>
      <c r="AL646" s="91"/>
      <c r="AM646" s="91"/>
      <c r="AN646" s="91"/>
      <c r="AO646" s="91"/>
      <c r="CU646" s="439"/>
      <c r="CY646" s="87"/>
    </row>
    <row r="647" spans="1:103" s="88" customFormat="1" x14ac:dyDescent="0.25">
      <c r="A647" s="91"/>
      <c r="B647" s="91"/>
      <c r="C647" s="91"/>
      <c r="D647" s="91"/>
      <c r="E647" s="91"/>
      <c r="F647" s="91"/>
      <c r="G647" s="91"/>
      <c r="I647" s="91"/>
      <c r="K647" s="91"/>
      <c r="L647" s="91"/>
      <c r="M647" s="91"/>
      <c r="N647" s="91"/>
      <c r="O647" s="91"/>
      <c r="P647" s="91"/>
      <c r="Q647" s="91"/>
      <c r="R647" s="91"/>
      <c r="S647" s="91"/>
      <c r="T647" s="91"/>
      <c r="U647" s="91"/>
      <c r="V647" s="91"/>
      <c r="W647" s="91"/>
      <c r="X647" s="91"/>
      <c r="AK647" s="91"/>
      <c r="AL647" s="91"/>
      <c r="AM647" s="91"/>
      <c r="AN647" s="91"/>
      <c r="AO647" s="91"/>
      <c r="CU647" s="439"/>
      <c r="CY647" s="87"/>
    </row>
    <row r="648" spans="1:103" s="88" customFormat="1" x14ac:dyDescent="0.25">
      <c r="A648" s="91"/>
      <c r="B648" s="91"/>
      <c r="C648" s="91"/>
      <c r="D648" s="91"/>
      <c r="E648" s="91"/>
      <c r="F648" s="91"/>
      <c r="G648" s="91"/>
      <c r="I648" s="91"/>
      <c r="K648" s="91"/>
      <c r="L648" s="91"/>
      <c r="M648" s="91"/>
      <c r="N648" s="91"/>
      <c r="O648" s="91"/>
      <c r="P648" s="91"/>
      <c r="Q648" s="91"/>
      <c r="R648" s="91"/>
      <c r="S648" s="91"/>
      <c r="T648" s="91"/>
      <c r="U648" s="91"/>
      <c r="V648" s="91"/>
      <c r="W648" s="91"/>
      <c r="X648" s="91"/>
      <c r="AK648" s="91"/>
      <c r="AL648" s="91"/>
      <c r="AM648" s="91"/>
      <c r="AN648" s="91"/>
      <c r="AO648" s="91"/>
      <c r="CU648" s="439"/>
      <c r="CY648" s="87"/>
    </row>
    <row r="649" spans="1:103" s="88" customFormat="1" x14ac:dyDescent="0.25">
      <c r="A649" s="91"/>
      <c r="B649" s="91"/>
      <c r="C649" s="91"/>
      <c r="D649" s="91"/>
      <c r="E649" s="91"/>
      <c r="F649" s="91"/>
      <c r="G649" s="91"/>
      <c r="I649" s="91"/>
      <c r="K649" s="91"/>
      <c r="L649" s="91"/>
      <c r="M649" s="91"/>
      <c r="N649" s="91"/>
      <c r="O649" s="91"/>
      <c r="P649" s="91"/>
      <c r="Q649" s="91"/>
      <c r="R649" s="91"/>
      <c r="S649" s="91"/>
      <c r="T649" s="91"/>
      <c r="U649" s="91"/>
      <c r="V649" s="91"/>
      <c r="W649" s="91"/>
      <c r="X649" s="91"/>
      <c r="AK649" s="91"/>
      <c r="AL649" s="91"/>
      <c r="AM649" s="91"/>
      <c r="AN649" s="91"/>
      <c r="AO649" s="91"/>
      <c r="CU649" s="439"/>
      <c r="CY649" s="87"/>
    </row>
    <row r="650" spans="1:103" s="88" customFormat="1" x14ac:dyDescent="0.25">
      <c r="A650" s="91"/>
      <c r="B650" s="91"/>
      <c r="C650" s="91"/>
      <c r="D650" s="91"/>
      <c r="E650" s="91"/>
      <c r="F650" s="91"/>
      <c r="G650" s="91"/>
      <c r="I650" s="91"/>
      <c r="K650" s="91"/>
      <c r="L650" s="91"/>
      <c r="M650" s="91"/>
      <c r="N650" s="91"/>
      <c r="O650" s="91"/>
      <c r="P650" s="91"/>
      <c r="Q650" s="91"/>
      <c r="R650" s="91"/>
      <c r="S650" s="91"/>
      <c r="T650" s="91"/>
      <c r="U650" s="91"/>
      <c r="V650" s="91"/>
      <c r="W650" s="91"/>
      <c r="X650" s="91"/>
      <c r="AK650" s="91"/>
      <c r="AL650" s="91"/>
      <c r="AM650" s="91"/>
      <c r="AN650" s="91"/>
      <c r="AO650" s="91"/>
      <c r="CU650" s="439"/>
      <c r="CY650" s="87"/>
    </row>
    <row r="651" spans="1:103" s="88" customFormat="1" x14ac:dyDescent="0.25">
      <c r="A651" s="91"/>
      <c r="B651" s="91"/>
      <c r="C651" s="91"/>
      <c r="D651" s="91"/>
      <c r="E651" s="91"/>
      <c r="F651" s="91"/>
      <c r="G651" s="91"/>
      <c r="I651" s="91"/>
      <c r="K651" s="91"/>
      <c r="L651" s="91"/>
      <c r="M651" s="91"/>
      <c r="N651" s="91"/>
      <c r="O651" s="91"/>
      <c r="P651" s="91"/>
      <c r="Q651" s="91"/>
      <c r="R651" s="91"/>
      <c r="S651" s="91"/>
      <c r="T651" s="91"/>
      <c r="U651" s="91"/>
      <c r="V651" s="91"/>
      <c r="W651" s="91"/>
      <c r="X651" s="91"/>
      <c r="AK651" s="91"/>
      <c r="AL651" s="91"/>
      <c r="AM651" s="91"/>
      <c r="AN651" s="91"/>
      <c r="AO651" s="91"/>
      <c r="CU651" s="439"/>
      <c r="CY651" s="87"/>
    </row>
    <row r="652" spans="1:103" s="88" customFormat="1" x14ac:dyDescent="0.25">
      <c r="A652" s="91"/>
      <c r="B652" s="91"/>
      <c r="C652" s="91"/>
      <c r="D652" s="91"/>
      <c r="E652" s="91"/>
      <c r="F652" s="91"/>
      <c r="G652" s="91"/>
      <c r="I652" s="91"/>
      <c r="K652" s="91"/>
      <c r="L652" s="91"/>
      <c r="M652" s="91"/>
      <c r="N652" s="91"/>
      <c r="O652" s="91"/>
      <c r="P652" s="91"/>
      <c r="Q652" s="91"/>
      <c r="R652" s="91"/>
      <c r="S652" s="91"/>
      <c r="T652" s="91"/>
      <c r="U652" s="91"/>
      <c r="V652" s="91"/>
      <c r="W652" s="91"/>
      <c r="X652" s="91"/>
      <c r="AK652" s="91"/>
      <c r="AL652" s="91"/>
      <c r="AM652" s="91"/>
      <c r="AN652" s="91"/>
      <c r="AO652" s="91"/>
      <c r="CU652" s="439"/>
      <c r="CY652" s="87"/>
    </row>
    <row r="653" spans="1:103" s="88" customFormat="1" x14ac:dyDescent="0.25">
      <c r="A653" s="91"/>
      <c r="B653" s="91"/>
      <c r="C653" s="91"/>
      <c r="D653" s="91"/>
      <c r="E653" s="91"/>
      <c r="F653" s="91"/>
      <c r="G653" s="91"/>
      <c r="I653" s="91"/>
      <c r="K653" s="91"/>
      <c r="L653" s="91"/>
      <c r="M653" s="91"/>
      <c r="N653" s="91"/>
      <c r="O653" s="91"/>
      <c r="P653" s="91"/>
      <c r="Q653" s="91"/>
      <c r="R653" s="91"/>
      <c r="S653" s="91"/>
      <c r="T653" s="91"/>
      <c r="U653" s="91"/>
      <c r="V653" s="91"/>
      <c r="W653" s="91"/>
      <c r="X653" s="91"/>
      <c r="AK653" s="91"/>
      <c r="AL653" s="91"/>
      <c r="AM653" s="91"/>
      <c r="AN653" s="91"/>
      <c r="AO653" s="91"/>
      <c r="CU653" s="439"/>
      <c r="CY653" s="87"/>
    </row>
    <row r="654" spans="1:103" s="88" customFormat="1" x14ac:dyDescent="0.25">
      <c r="A654" s="91"/>
      <c r="B654" s="91"/>
      <c r="C654" s="91"/>
      <c r="D654" s="91"/>
      <c r="E654" s="91"/>
      <c r="F654" s="91"/>
      <c r="G654" s="91"/>
      <c r="I654" s="91"/>
      <c r="K654" s="91"/>
      <c r="L654" s="91"/>
      <c r="M654" s="91"/>
      <c r="N654" s="91"/>
      <c r="O654" s="91"/>
      <c r="P654" s="91"/>
      <c r="Q654" s="91"/>
      <c r="R654" s="91"/>
      <c r="S654" s="91"/>
      <c r="T654" s="91"/>
      <c r="U654" s="91"/>
      <c r="V654" s="91"/>
      <c r="W654" s="91"/>
      <c r="X654" s="91"/>
      <c r="AK654" s="91"/>
      <c r="AL654" s="91"/>
      <c r="AM654" s="91"/>
      <c r="AN654" s="91"/>
      <c r="AO654" s="91"/>
      <c r="CU654" s="439"/>
      <c r="CY654" s="87"/>
    </row>
    <row r="655" spans="1:103" s="88" customFormat="1" x14ac:dyDescent="0.25">
      <c r="A655" s="91"/>
      <c r="B655" s="91"/>
      <c r="C655" s="91"/>
      <c r="D655" s="91"/>
      <c r="E655" s="91"/>
      <c r="F655" s="91"/>
      <c r="G655" s="91"/>
      <c r="I655" s="91"/>
      <c r="K655" s="91"/>
      <c r="L655" s="91"/>
      <c r="M655" s="91"/>
      <c r="N655" s="91"/>
      <c r="O655" s="91"/>
      <c r="P655" s="91"/>
      <c r="Q655" s="91"/>
      <c r="R655" s="91"/>
      <c r="S655" s="91"/>
      <c r="T655" s="91"/>
      <c r="U655" s="91"/>
      <c r="V655" s="91"/>
      <c r="W655" s="91"/>
      <c r="X655" s="91"/>
      <c r="AK655" s="91"/>
      <c r="AL655" s="91"/>
      <c r="AM655" s="91"/>
      <c r="AN655" s="91"/>
      <c r="AO655" s="91"/>
      <c r="CU655" s="439"/>
      <c r="CY655" s="87"/>
    </row>
    <row r="656" spans="1:103" s="88" customFormat="1" x14ac:dyDescent="0.25">
      <c r="A656" s="91"/>
      <c r="B656" s="91"/>
      <c r="C656" s="91"/>
      <c r="D656" s="91"/>
      <c r="E656" s="91"/>
      <c r="F656" s="91"/>
      <c r="G656" s="91"/>
      <c r="I656" s="91"/>
      <c r="K656" s="91"/>
      <c r="L656" s="91"/>
      <c r="M656" s="91"/>
      <c r="N656" s="91"/>
      <c r="O656" s="91"/>
      <c r="P656" s="91"/>
      <c r="Q656" s="91"/>
      <c r="R656" s="91"/>
      <c r="S656" s="91"/>
      <c r="T656" s="91"/>
      <c r="U656" s="91"/>
      <c r="V656" s="91"/>
      <c r="W656" s="91"/>
      <c r="X656" s="91"/>
      <c r="AK656" s="91"/>
      <c r="AL656" s="91"/>
      <c r="AM656" s="91"/>
      <c r="AN656" s="91"/>
      <c r="AO656" s="91"/>
      <c r="CU656" s="439"/>
      <c r="CY656" s="87"/>
    </row>
    <row r="657" spans="1:103" s="88" customFormat="1" x14ac:dyDescent="0.25">
      <c r="A657" s="91"/>
      <c r="B657" s="91"/>
      <c r="C657" s="91"/>
      <c r="D657" s="91"/>
      <c r="E657" s="91"/>
      <c r="F657" s="91"/>
      <c r="G657" s="91"/>
      <c r="I657" s="91"/>
      <c r="K657" s="91"/>
      <c r="L657" s="91"/>
      <c r="M657" s="91"/>
      <c r="N657" s="91"/>
      <c r="O657" s="91"/>
      <c r="P657" s="91"/>
      <c r="Q657" s="91"/>
      <c r="R657" s="91"/>
      <c r="S657" s="91"/>
      <c r="T657" s="91"/>
      <c r="U657" s="91"/>
      <c r="V657" s="91"/>
      <c r="W657" s="91"/>
      <c r="X657" s="91"/>
      <c r="AK657" s="91"/>
      <c r="AL657" s="91"/>
      <c r="AM657" s="91"/>
      <c r="AN657" s="91"/>
      <c r="AO657" s="91"/>
      <c r="CU657" s="439"/>
      <c r="CY657" s="87"/>
    </row>
    <row r="658" spans="1:103" s="88" customFormat="1" x14ac:dyDescent="0.25">
      <c r="A658" s="91"/>
      <c r="B658" s="91"/>
      <c r="C658" s="91"/>
      <c r="D658" s="91"/>
      <c r="E658" s="91"/>
      <c r="F658" s="91"/>
      <c r="G658" s="91"/>
      <c r="I658" s="91"/>
      <c r="K658" s="91"/>
      <c r="L658" s="91"/>
      <c r="M658" s="91"/>
      <c r="N658" s="91"/>
      <c r="O658" s="91"/>
      <c r="P658" s="91"/>
      <c r="Q658" s="91"/>
      <c r="R658" s="91"/>
      <c r="S658" s="91"/>
      <c r="T658" s="91"/>
      <c r="U658" s="91"/>
      <c r="V658" s="91"/>
      <c r="W658" s="91"/>
      <c r="X658" s="91"/>
      <c r="AK658" s="91"/>
      <c r="AL658" s="91"/>
      <c r="AM658" s="91"/>
      <c r="AN658" s="91"/>
      <c r="AO658" s="91"/>
      <c r="CU658" s="439"/>
      <c r="CY658" s="87"/>
    </row>
    <row r="659" spans="1:103" s="88" customFormat="1" x14ac:dyDescent="0.25">
      <c r="A659" s="91"/>
      <c r="B659" s="91"/>
      <c r="C659" s="91"/>
      <c r="D659" s="91"/>
      <c r="E659" s="91"/>
      <c r="F659" s="91"/>
      <c r="G659" s="91"/>
      <c r="I659" s="91"/>
      <c r="K659" s="91"/>
      <c r="L659" s="91"/>
      <c r="M659" s="91"/>
      <c r="N659" s="91"/>
      <c r="O659" s="91"/>
      <c r="P659" s="91"/>
      <c r="Q659" s="91"/>
      <c r="R659" s="91"/>
      <c r="S659" s="91"/>
      <c r="T659" s="91"/>
      <c r="U659" s="91"/>
      <c r="V659" s="91"/>
      <c r="W659" s="91"/>
      <c r="X659" s="91"/>
      <c r="AK659" s="91"/>
      <c r="AL659" s="91"/>
      <c r="AM659" s="91"/>
      <c r="AN659" s="91"/>
      <c r="AO659" s="91"/>
      <c r="CU659" s="439"/>
      <c r="CY659" s="87"/>
    </row>
    <row r="660" spans="1:103" s="88" customFormat="1" x14ac:dyDescent="0.25">
      <c r="A660" s="91"/>
      <c r="B660" s="91"/>
      <c r="C660" s="91"/>
      <c r="D660" s="91"/>
      <c r="E660" s="91"/>
      <c r="F660" s="91"/>
      <c r="G660" s="91"/>
      <c r="I660" s="91"/>
      <c r="K660" s="91"/>
      <c r="L660" s="91"/>
      <c r="M660" s="91"/>
      <c r="N660" s="91"/>
      <c r="O660" s="91"/>
      <c r="P660" s="91"/>
      <c r="Q660" s="91"/>
      <c r="R660" s="91"/>
      <c r="S660" s="91"/>
      <c r="T660" s="91"/>
      <c r="U660" s="91"/>
      <c r="V660" s="91"/>
      <c r="W660" s="91"/>
      <c r="X660" s="91"/>
      <c r="AK660" s="91"/>
      <c r="AL660" s="91"/>
      <c r="AM660" s="91"/>
      <c r="AN660" s="91"/>
      <c r="AO660" s="91"/>
      <c r="CU660" s="439"/>
      <c r="CY660" s="87"/>
    </row>
    <row r="661" spans="1:103" s="88" customFormat="1" x14ac:dyDescent="0.25">
      <c r="A661" s="91"/>
      <c r="B661" s="91"/>
      <c r="C661" s="91"/>
      <c r="D661" s="91"/>
      <c r="E661" s="91"/>
      <c r="F661" s="91"/>
      <c r="G661" s="91"/>
      <c r="I661" s="91"/>
      <c r="K661" s="91"/>
      <c r="L661" s="91"/>
      <c r="M661" s="91"/>
      <c r="N661" s="91"/>
      <c r="O661" s="91"/>
      <c r="P661" s="91"/>
      <c r="Q661" s="91"/>
      <c r="R661" s="91"/>
      <c r="S661" s="91"/>
      <c r="T661" s="91"/>
      <c r="U661" s="91"/>
      <c r="V661" s="91"/>
      <c r="W661" s="91"/>
      <c r="X661" s="91"/>
      <c r="AK661" s="91"/>
      <c r="AL661" s="91"/>
      <c r="AM661" s="91"/>
      <c r="AN661" s="91"/>
      <c r="AO661" s="91"/>
      <c r="CU661" s="439"/>
      <c r="CY661" s="87"/>
    </row>
    <row r="662" spans="1:103" s="88" customFormat="1" x14ac:dyDescent="0.25">
      <c r="A662" s="91"/>
      <c r="B662" s="91"/>
      <c r="C662" s="91"/>
      <c r="D662" s="91"/>
      <c r="E662" s="91"/>
      <c r="F662" s="91"/>
      <c r="G662" s="91"/>
      <c r="I662" s="91"/>
      <c r="K662" s="91"/>
      <c r="L662" s="91"/>
      <c r="M662" s="91"/>
      <c r="N662" s="91"/>
      <c r="O662" s="91"/>
      <c r="P662" s="91"/>
      <c r="Q662" s="91"/>
      <c r="R662" s="91"/>
      <c r="S662" s="91"/>
      <c r="T662" s="91"/>
      <c r="U662" s="91"/>
      <c r="V662" s="91"/>
      <c r="W662" s="91"/>
      <c r="X662" s="91"/>
      <c r="AK662" s="91"/>
      <c r="AL662" s="91"/>
      <c r="AM662" s="91"/>
      <c r="AN662" s="91"/>
      <c r="AO662" s="91"/>
      <c r="CU662" s="439"/>
      <c r="CY662" s="87"/>
    </row>
    <row r="663" spans="1:103" s="88" customFormat="1" x14ac:dyDescent="0.25">
      <c r="A663" s="91"/>
      <c r="B663" s="91"/>
      <c r="C663" s="91"/>
      <c r="D663" s="91"/>
      <c r="E663" s="91"/>
      <c r="F663" s="91"/>
      <c r="G663" s="91"/>
      <c r="I663" s="91"/>
      <c r="K663" s="91"/>
      <c r="L663" s="91"/>
      <c r="M663" s="91"/>
      <c r="N663" s="91"/>
      <c r="O663" s="91"/>
      <c r="P663" s="91"/>
      <c r="Q663" s="91"/>
      <c r="R663" s="91"/>
      <c r="S663" s="91"/>
      <c r="T663" s="91"/>
      <c r="U663" s="91"/>
      <c r="V663" s="91"/>
      <c r="W663" s="91"/>
      <c r="X663" s="91"/>
      <c r="AK663" s="91"/>
      <c r="AL663" s="91"/>
      <c r="AM663" s="91"/>
      <c r="AN663" s="91"/>
      <c r="AO663" s="91"/>
      <c r="CU663" s="439"/>
      <c r="CY663" s="87"/>
    </row>
    <row r="664" spans="1:103" s="88" customFormat="1" x14ac:dyDescent="0.25">
      <c r="A664" s="91"/>
      <c r="B664" s="91"/>
      <c r="C664" s="91"/>
      <c r="D664" s="91"/>
      <c r="E664" s="91"/>
      <c r="F664" s="91"/>
      <c r="G664" s="91"/>
      <c r="I664" s="91"/>
      <c r="K664" s="91"/>
      <c r="L664" s="91"/>
      <c r="M664" s="91"/>
      <c r="N664" s="91"/>
      <c r="O664" s="91"/>
      <c r="P664" s="91"/>
      <c r="Q664" s="91"/>
      <c r="R664" s="91"/>
      <c r="S664" s="91"/>
      <c r="T664" s="91"/>
      <c r="U664" s="91"/>
      <c r="V664" s="91"/>
      <c r="W664" s="91"/>
      <c r="X664" s="91"/>
      <c r="AK664" s="91"/>
      <c r="AL664" s="91"/>
      <c r="AM664" s="91"/>
      <c r="AN664" s="91"/>
      <c r="AO664" s="91"/>
      <c r="CU664" s="439"/>
      <c r="CY664" s="87"/>
    </row>
    <row r="665" spans="1:103" s="88" customFormat="1" x14ac:dyDescent="0.25">
      <c r="A665" s="91"/>
      <c r="B665" s="91"/>
      <c r="C665" s="91"/>
      <c r="D665" s="91"/>
      <c r="E665" s="91"/>
      <c r="F665" s="91"/>
      <c r="G665" s="91"/>
      <c r="I665" s="91"/>
      <c r="K665" s="91"/>
      <c r="L665" s="91"/>
      <c r="M665" s="91"/>
      <c r="N665" s="91"/>
      <c r="O665" s="91"/>
      <c r="P665" s="91"/>
      <c r="Q665" s="91"/>
      <c r="R665" s="91"/>
      <c r="S665" s="91"/>
      <c r="T665" s="91"/>
      <c r="U665" s="91"/>
      <c r="V665" s="91"/>
      <c r="W665" s="91"/>
      <c r="X665" s="91"/>
      <c r="AK665" s="91"/>
      <c r="AL665" s="91"/>
      <c r="AM665" s="91"/>
      <c r="AN665" s="91"/>
      <c r="AO665" s="91"/>
      <c r="CU665" s="439"/>
      <c r="CY665" s="87"/>
    </row>
    <row r="666" spans="1:103" s="88" customFormat="1" x14ac:dyDescent="0.25">
      <c r="A666" s="91"/>
      <c r="B666" s="91"/>
      <c r="C666" s="91"/>
      <c r="D666" s="91"/>
      <c r="E666" s="91"/>
      <c r="F666" s="91"/>
      <c r="G666" s="91"/>
      <c r="I666" s="91"/>
      <c r="K666" s="91"/>
      <c r="L666" s="91"/>
      <c r="M666" s="91"/>
      <c r="N666" s="91"/>
      <c r="O666" s="91"/>
      <c r="P666" s="91"/>
      <c r="Q666" s="91"/>
      <c r="R666" s="91"/>
      <c r="S666" s="91"/>
      <c r="T666" s="91"/>
      <c r="U666" s="91"/>
      <c r="V666" s="91"/>
      <c r="W666" s="91"/>
      <c r="X666" s="91"/>
      <c r="AK666" s="91"/>
      <c r="AL666" s="91"/>
      <c r="AM666" s="91"/>
      <c r="AN666" s="91"/>
      <c r="AO666" s="91"/>
      <c r="CU666" s="439"/>
      <c r="CY666" s="87"/>
    </row>
    <row r="667" spans="1:103" s="88" customFormat="1" x14ac:dyDescent="0.25">
      <c r="A667" s="91"/>
      <c r="B667" s="91"/>
      <c r="C667" s="91"/>
      <c r="D667" s="91"/>
      <c r="E667" s="91"/>
      <c r="F667" s="91"/>
      <c r="G667" s="91"/>
      <c r="I667" s="91"/>
      <c r="K667" s="91"/>
      <c r="L667" s="91"/>
      <c r="M667" s="91"/>
      <c r="N667" s="91"/>
      <c r="O667" s="91"/>
      <c r="P667" s="91"/>
      <c r="Q667" s="91"/>
      <c r="R667" s="91"/>
      <c r="S667" s="91"/>
      <c r="T667" s="91"/>
      <c r="U667" s="91"/>
      <c r="V667" s="91"/>
      <c r="W667" s="91"/>
      <c r="X667" s="91"/>
      <c r="AK667" s="91"/>
      <c r="AL667" s="91"/>
      <c r="AM667" s="91"/>
      <c r="AN667" s="91"/>
      <c r="AO667" s="91"/>
      <c r="CU667" s="439"/>
      <c r="CY667" s="87"/>
    </row>
    <row r="668" spans="1:103" s="88" customFormat="1" x14ac:dyDescent="0.25">
      <c r="A668" s="91"/>
      <c r="B668" s="91"/>
      <c r="C668" s="91"/>
      <c r="D668" s="91"/>
      <c r="E668" s="91"/>
      <c r="F668" s="91"/>
      <c r="G668" s="91"/>
      <c r="I668" s="91"/>
      <c r="K668" s="91"/>
      <c r="L668" s="91"/>
      <c r="M668" s="91"/>
      <c r="N668" s="91"/>
      <c r="O668" s="91"/>
      <c r="P668" s="91"/>
      <c r="Q668" s="91"/>
      <c r="R668" s="91"/>
      <c r="S668" s="91"/>
      <c r="T668" s="91"/>
      <c r="U668" s="91"/>
      <c r="V668" s="91"/>
      <c r="W668" s="91"/>
      <c r="X668" s="91"/>
      <c r="AK668" s="91"/>
      <c r="AL668" s="91"/>
      <c r="AM668" s="91"/>
      <c r="AN668" s="91"/>
      <c r="AO668" s="91"/>
      <c r="CU668" s="439"/>
      <c r="CY668" s="87"/>
    </row>
    <row r="669" spans="1:103" s="88" customFormat="1" x14ac:dyDescent="0.25">
      <c r="A669" s="91"/>
      <c r="B669" s="91"/>
      <c r="C669" s="91"/>
      <c r="D669" s="91"/>
      <c r="E669" s="91"/>
      <c r="F669" s="91"/>
      <c r="G669" s="91"/>
      <c r="I669" s="91"/>
      <c r="K669" s="91"/>
      <c r="L669" s="91"/>
      <c r="M669" s="91"/>
      <c r="N669" s="91"/>
      <c r="O669" s="91"/>
      <c r="P669" s="91"/>
      <c r="Q669" s="91"/>
      <c r="R669" s="91"/>
      <c r="S669" s="91"/>
      <c r="T669" s="91"/>
      <c r="U669" s="91"/>
      <c r="V669" s="91"/>
      <c r="W669" s="91"/>
      <c r="X669" s="91"/>
      <c r="AK669" s="91"/>
      <c r="AL669" s="91"/>
      <c r="AM669" s="91"/>
      <c r="AN669" s="91"/>
      <c r="AO669" s="91"/>
      <c r="CU669" s="439"/>
      <c r="CY669" s="87"/>
    </row>
    <row r="670" spans="1:103" s="88" customFormat="1" x14ac:dyDescent="0.25">
      <c r="A670" s="91"/>
      <c r="B670" s="91"/>
      <c r="C670" s="91"/>
      <c r="D670" s="91"/>
      <c r="E670" s="91"/>
      <c r="F670" s="91"/>
      <c r="G670" s="91"/>
      <c r="I670" s="91"/>
      <c r="K670" s="91"/>
      <c r="L670" s="91"/>
      <c r="M670" s="91"/>
      <c r="N670" s="91"/>
      <c r="O670" s="91"/>
      <c r="P670" s="91"/>
      <c r="Q670" s="91"/>
      <c r="R670" s="91"/>
      <c r="S670" s="91"/>
      <c r="T670" s="91"/>
      <c r="U670" s="91"/>
      <c r="V670" s="91"/>
      <c r="W670" s="91"/>
      <c r="X670" s="91"/>
      <c r="AK670" s="91"/>
      <c r="AL670" s="91"/>
      <c r="AM670" s="91"/>
      <c r="AN670" s="91"/>
      <c r="AO670" s="91"/>
      <c r="CU670" s="439"/>
      <c r="CY670" s="87"/>
    </row>
    <row r="671" spans="1:103" s="88" customFormat="1" x14ac:dyDescent="0.25">
      <c r="A671" s="91"/>
      <c r="B671" s="91"/>
      <c r="C671" s="91"/>
      <c r="D671" s="91"/>
      <c r="E671" s="91"/>
      <c r="F671" s="91"/>
      <c r="G671" s="91"/>
      <c r="I671" s="91"/>
      <c r="K671" s="91"/>
      <c r="L671" s="91"/>
      <c r="M671" s="91"/>
      <c r="N671" s="91"/>
      <c r="O671" s="91"/>
      <c r="P671" s="91"/>
      <c r="Q671" s="91"/>
      <c r="R671" s="91"/>
      <c r="S671" s="91"/>
      <c r="T671" s="91"/>
      <c r="U671" s="91"/>
      <c r="V671" s="91"/>
      <c r="W671" s="91"/>
      <c r="X671" s="91"/>
      <c r="AK671" s="91"/>
      <c r="AL671" s="91"/>
      <c r="AM671" s="91"/>
      <c r="AN671" s="91"/>
      <c r="AO671" s="91"/>
      <c r="CU671" s="439"/>
      <c r="CY671" s="87"/>
    </row>
    <row r="672" spans="1:103" s="88" customFormat="1" x14ac:dyDescent="0.25">
      <c r="A672" s="91"/>
      <c r="B672" s="91"/>
      <c r="C672" s="91"/>
      <c r="D672" s="91"/>
      <c r="E672" s="91"/>
      <c r="F672" s="91"/>
      <c r="G672" s="91"/>
      <c r="I672" s="91"/>
      <c r="K672" s="91"/>
      <c r="L672" s="91"/>
      <c r="M672" s="91"/>
      <c r="N672" s="91"/>
      <c r="O672" s="91"/>
      <c r="P672" s="91"/>
      <c r="Q672" s="91"/>
      <c r="R672" s="91"/>
      <c r="S672" s="91"/>
      <c r="T672" s="91"/>
      <c r="U672" s="91"/>
      <c r="V672" s="91"/>
      <c r="W672" s="91"/>
      <c r="X672" s="91"/>
      <c r="AK672" s="91"/>
      <c r="AL672" s="91"/>
      <c r="AM672" s="91"/>
      <c r="AN672" s="91"/>
      <c r="AO672" s="91"/>
      <c r="CU672" s="439"/>
      <c r="CY672" s="87"/>
    </row>
    <row r="673" spans="1:103" s="88" customFormat="1" x14ac:dyDescent="0.25">
      <c r="A673" s="91"/>
      <c r="B673" s="91"/>
      <c r="C673" s="91"/>
      <c r="D673" s="91"/>
      <c r="E673" s="91"/>
      <c r="F673" s="91"/>
      <c r="G673" s="91"/>
      <c r="I673" s="91"/>
      <c r="K673" s="91"/>
      <c r="L673" s="91"/>
      <c r="M673" s="91"/>
      <c r="N673" s="91"/>
      <c r="O673" s="91"/>
      <c r="P673" s="91"/>
      <c r="Q673" s="91"/>
      <c r="R673" s="91"/>
      <c r="S673" s="91"/>
      <c r="T673" s="91"/>
      <c r="U673" s="91"/>
      <c r="V673" s="91"/>
      <c r="W673" s="91"/>
      <c r="X673" s="91"/>
      <c r="AK673" s="91"/>
      <c r="AL673" s="91"/>
      <c r="AM673" s="91"/>
      <c r="AN673" s="91"/>
      <c r="AO673" s="91"/>
      <c r="CU673" s="439"/>
      <c r="CY673" s="87"/>
    </row>
    <row r="674" spans="1:103" s="88" customFormat="1" x14ac:dyDescent="0.25">
      <c r="A674" s="91"/>
      <c r="B674" s="91"/>
      <c r="C674" s="91"/>
      <c r="D674" s="91"/>
      <c r="E674" s="91"/>
      <c r="F674" s="91"/>
      <c r="G674" s="91"/>
      <c r="I674" s="91"/>
      <c r="K674" s="91"/>
      <c r="L674" s="91"/>
      <c r="M674" s="91"/>
      <c r="N674" s="91"/>
      <c r="O674" s="91"/>
      <c r="P674" s="91"/>
      <c r="Q674" s="91"/>
      <c r="R674" s="91"/>
      <c r="S674" s="91"/>
      <c r="T674" s="91"/>
      <c r="U674" s="91"/>
      <c r="V674" s="91"/>
      <c r="W674" s="91"/>
      <c r="X674" s="91"/>
      <c r="AK674" s="91"/>
      <c r="AL674" s="91"/>
      <c r="AM674" s="91"/>
      <c r="AN674" s="91"/>
      <c r="AO674" s="91"/>
      <c r="CU674" s="439"/>
      <c r="CY674" s="87"/>
    </row>
    <row r="675" spans="1:103" s="88" customFormat="1" x14ac:dyDescent="0.25">
      <c r="A675" s="91"/>
      <c r="B675" s="91"/>
      <c r="C675" s="91"/>
      <c r="D675" s="91"/>
      <c r="E675" s="91"/>
      <c r="F675" s="91"/>
      <c r="G675" s="91"/>
      <c r="I675" s="91"/>
      <c r="K675" s="91"/>
      <c r="L675" s="91"/>
      <c r="M675" s="91"/>
      <c r="N675" s="91"/>
      <c r="O675" s="91"/>
      <c r="P675" s="91"/>
      <c r="Q675" s="91"/>
      <c r="R675" s="91"/>
      <c r="S675" s="91"/>
      <c r="T675" s="91"/>
      <c r="U675" s="91"/>
      <c r="V675" s="91"/>
      <c r="W675" s="91"/>
      <c r="X675" s="91"/>
      <c r="AK675" s="91"/>
      <c r="AL675" s="91"/>
      <c r="AM675" s="91"/>
      <c r="AN675" s="91"/>
      <c r="AO675" s="91"/>
      <c r="CU675" s="439"/>
      <c r="CY675" s="87"/>
    </row>
    <row r="676" spans="1:103" s="88" customFormat="1" x14ac:dyDescent="0.25">
      <c r="A676" s="91"/>
      <c r="B676" s="91"/>
      <c r="C676" s="91"/>
      <c r="D676" s="91"/>
      <c r="E676" s="91"/>
      <c r="F676" s="91"/>
      <c r="G676" s="91"/>
      <c r="I676" s="91"/>
      <c r="K676" s="91"/>
      <c r="L676" s="91"/>
      <c r="M676" s="91"/>
      <c r="N676" s="91"/>
      <c r="O676" s="91"/>
      <c r="P676" s="91"/>
      <c r="Q676" s="91"/>
      <c r="R676" s="91"/>
      <c r="S676" s="91"/>
      <c r="T676" s="91"/>
      <c r="U676" s="91"/>
      <c r="V676" s="91"/>
      <c r="W676" s="91"/>
      <c r="X676" s="91"/>
      <c r="AK676" s="91"/>
      <c r="AL676" s="91"/>
      <c r="AM676" s="91"/>
      <c r="AN676" s="91"/>
      <c r="AO676" s="91"/>
      <c r="CU676" s="439"/>
      <c r="CY676" s="87"/>
    </row>
    <row r="677" spans="1:103" s="88" customFormat="1" x14ac:dyDescent="0.25">
      <c r="A677" s="91"/>
      <c r="B677" s="91"/>
      <c r="C677" s="91"/>
      <c r="D677" s="91"/>
      <c r="E677" s="91"/>
      <c r="F677" s="91"/>
      <c r="G677" s="91"/>
      <c r="I677" s="91"/>
      <c r="K677" s="91"/>
      <c r="L677" s="91"/>
      <c r="M677" s="91"/>
      <c r="N677" s="91"/>
      <c r="O677" s="91"/>
      <c r="P677" s="91"/>
      <c r="Q677" s="91"/>
      <c r="R677" s="91"/>
      <c r="S677" s="91"/>
      <c r="T677" s="91"/>
      <c r="U677" s="91"/>
      <c r="V677" s="91"/>
      <c r="W677" s="91"/>
      <c r="X677" s="91"/>
      <c r="AK677" s="91"/>
      <c r="AL677" s="91"/>
      <c r="AM677" s="91"/>
      <c r="AN677" s="91"/>
      <c r="AO677" s="91"/>
      <c r="CU677" s="439"/>
      <c r="CY677" s="87"/>
    </row>
    <row r="678" spans="1:103" s="88" customFormat="1" x14ac:dyDescent="0.25">
      <c r="A678" s="91"/>
      <c r="B678" s="91"/>
      <c r="C678" s="91"/>
      <c r="D678" s="91"/>
      <c r="E678" s="91"/>
      <c r="F678" s="91"/>
      <c r="G678" s="91"/>
      <c r="I678" s="91"/>
      <c r="K678" s="91"/>
      <c r="L678" s="91"/>
      <c r="M678" s="91"/>
      <c r="N678" s="91"/>
      <c r="O678" s="91"/>
      <c r="P678" s="91"/>
      <c r="Q678" s="91"/>
      <c r="R678" s="91"/>
      <c r="S678" s="91"/>
      <c r="T678" s="91"/>
      <c r="U678" s="91"/>
      <c r="V678" s="91"/>
      <c r="W678" s="91"/>
      <c r="X678" s="91"/>
      <c r="AK678" s="91"/>
      <c r="AL678" s="91"/>
      <c r="AM678" s="91"/>
      <c r="AN678" s="91"/>
      <c r="AO678" s="91"/>
      <c r="CU678" s="439"/>
      <c r="CY678" s="87"/>
    </row>
    <row r="679" spans="1:103" s="88" customFormat="1" x14ac:dyDescent="0.25">
      <c r="A679" s="91"/>
      <c r="B679" s="91"/>
      <c r="C679" s="91"/>
      <c r="D679" s="91"/>
      <c r="E679" s="91"/>
      <c r="F679" s="91"/>
      <c r="G679" s="91"/>
      <c r="I679" s="91"/>
      <c r="K679" s="91"/>
      <c r="L679" s="91"/>
      <c r="M679" s="91"/>
      <c r="N679" s="91"/>
      <c r="O679" s="91"/>
      <c r="P679" s="91"/>
      <c r="Q679" s="91"/>
      <c r="R679" s="91"/>
      <c r="S679" s="91"/>
      <c r="T679" s="91"/>
      <c r="U679" s="91"/>
      <c r="V679" s="91"/>
      <c r="W679" s="91"/>
      <c r="X679" s="91"/>
      <c r="AK679" s="91"/>
      <c r="AL679" s="91"/>
      <c r="AM679" s="91"/>
      <c r="AN679" s="91"/>
      <c r="AO679" s="91"/>
      <c r="CU679" s="439"/>
      <c r="CY679" s="87"/>
    </row>
    <row r="680" spans="1:103" s="88" customFormat="1" x14ac:dyDescent="0.25">
      <c r="A680" s="91"/>
      <c r="B680" s="91"/>
      <c r="C680" s="91"/>
      <c r="D680" s="91"/>
      <c r="E680" s="91"/>
      <c r="F680" s="91"/>
      <c r="G680" s="91"/>
      <c r="I680" s="91"/>
      <c r="K680" s="91"/>
      <c r="L680" s="91"/>
      <c r="M680" s="91"/>
      <c r="N680" s="91"/>
      <c r="O680" s="91"/>
      <c r="P680" s="91"/>
      <c r="Q680" s="91"/>
      <c r="R680" s="91"/>
      <c r="S680" s="91"/>
      <c r="T680" s="91"/>
      <c r="U680" s="91"/>
      <c r="V680" s="91"/>
      <c r="W680" s="91"/>
      <c r="X680" s="91"/>
      <c r="AK680" s="91"/>
      <c r="AL680" s="91"/>
      <c r="AM680" s="91"/>
      <c r="AN680" s="91"/>
      <c r="AO680" s="91"/>
      <c r="CU680" s="439"/>
      <c r="CY680" s="87"/>
    </row>
    <row r="681" spans="1:103" s="88" customFormat="1" x14ac:dyDescent="0.25">
      <c r="A681" s="91"/>
      <c r="B681" s="91"/>
      <c r="C681" s="91"/>
      <c r="D681" s="91"/>
      <c r="E681" s="91"/>
      <c r="F681" s="91"/>
      <c r="G681" s="91"/>
      <c r="I681" s="91"/>
      <c r="K681" s="91"/>
      <c r="L681" s="91"/>
      <c r="M681" s="91"/>
      <c r="N681" s="91"/>
      <c r="O681" s="91"/>
      <c r="P681" s="91"/>
      <c r="Q681" s="91"/>
      <c r="R681" s="91"/>
      <c r="S681" s="91"/>
      <c r="T681" s="91"/>
      <c r="U681" s="91"/>
      <c r="V681" s="91"/>
      <c r="W681" s="91"/>
      <c r="X681" s="91"/>
      <c r="AK681" s="91"/>
      <c r="AL681" s="91"/>
      <c r="AM681" s="91"/>
      <c r="AN681" s="91"/>
      <c r="AO681" s="91"/>
      <c r="CU681" s="439"/>
      <c r="CY681" s="87"/>
    </row>
    <row r="682" spans="1:103" s="88" customFormat="1" x14ac:dyDescent="0.25">
      <c r="A682" s="91"/>
      <c r="B682" s="91"/>
      <c r="C682" s="91"/>
      <c r="D682" s="91"/>
      <c r="E682" s="91"/>
      <c r="F682" s="91"/>
      <c r="G682" s="91"/>
      <c r="I682" s="91"/>
      <c r="K682" s="91"/>
      <c r="L682" s="91"/>
      <c r="M682" s="91"/>
      <c r="N682" s="91"/>
      <c r="O682" s="91"/>
      <c r="P682" s="91"/>
      <c r="Q682" s="91"/>
      <c r="R682" s="91"/>
      <c r="S682" s="91"/>
      <c r="T682" s="91"/>
      <c r="U682" s="91"/>
      <c r="V682" s="91"/>
      <c r="W682" s="91"/>
      <c r="X682" s="91"/>
      <c r="AK682" s="91"/>
      <c r="AL682" s="91"/>
      <c r="AM682" s="91"/>
      <c r="AN682" s="91"/>
      <c r="AO682" s="91"/>
      <c r="CU682" s="439"/>
      <c r="CY682" s="87"/>
    </row>
    <row r="683" spans="1:103" s="88" customFormat="1" x14ac:dyDescent="0.25">
      <c r="A683" s="91"/>
      <c r="B683" s="91"/>
      <c r="C683" s="91"/>
      <c r="D683" s="91"/>
      <c r="E683" s="91"/>
      <c r="F683" s="91"/>
      <c r="G683" s="91"/>
      <c r="I683" s="91"/>
      <c r="K683" s="91"/>
      <c r="L683" s="91"/>
      <c r="M683" s="91"/>
      <c r="N683" s="91"/>
      <c r="O683" s="91"/>
      <c r="P683" s="91"/>
      <c r="Q683" s="91"/>
      <c r="R683" s="91"/>
      <c r="S683" s="91"/>
      <c r="T683" s="91"/>
      <c r="U683" s="91"/>
      <c r="V683" s="91"/>
      <c r="W683" s="91"/>
      <c r="X683" s="91"/>
      <c r="AK683" s="91"/>
      <c r="AL683" s="91"/>
      <c r="AM683" s="91"/>
      <c r="AN683" s="91"/>
      <c r="AO683" s="91"/>
      <c r="CU683" s="439"/>
      <c r="CY683" s="87"/>
    </row>
    <row r="684" spans="1:103" s="88" customFormat="1" x14ac:dyDescent="0.25">
      <c r="A684" s="91"/>
      <c r="B684" s="91"/>
      <c r="C684" s="91"/>
      <c r="D684" s="91"/>
      <c r="E684" s="91"/>
      <c r="F684" s="91"/>
      <c r="G684" s="91"/>
      <c r="I684" s="91"/>
      <c r="K684" s="91"/>
      <c r="L684" s="91"/>
      <c r="M684" s="91"/>
      <c r="N684" s="91"/>
      <c r="O684" s="91"/>
      <c r="P684" s="91"/>
      <c r="Q684" s="91"/>
      <c r="R684" s="91"/>
      <c r="S684" s="91"/>
      <c r="T684" s="91"/>
      <c r="U684" s="91"/>
      <c r="V684" s="91"/>
      <c r="W684" s="91"/>
      <c r="X684" s="91"/>
      <c r="AK684" s="91"/>
      <c r="AL684" s="91"/>
      <c r="AM684" s="91"/>
      <c r="AN684" s="91"/>
      <c r="AO684" s="91"/>
      <c r="CU684" s="439"/>
      <c r="CY684" s="87"/>
    </row>
    <row r="685" spans="1:103" s="88" customFormat="1" x14ac:dyDescent="0.25">
      <c r="A685" s="91"/>
      <c r="B685" s="91"/>
      <c r="C685" s="91"/>
      <c r="D685" s="91"/>
      <c r="E685" s="91"/>
      <c r="F685" s="91"/>
      <c r="G685" s="91"/>
      <c r="I685" s="91"/>
      <c r="K685" s="91"/>
      <c r="L685" s="91"/>
      <c r="M685" s="91"/>
      <c r="N685" s="91"/>
      <c r="O685" s="91"/>
      <c r="P685" s="91"/>
      <c r="Q685" s="91"/>
      <c r="R685" s="91"/>
      <c r="S685" s="91"/>
      <c r="T685" s="91"/>
      <c r="U685" s="91"/>
      <c r="V685" s="91"/>
      <c r="W685" s="91"/>
      <c r="X685" s="91"/>
      <c r="AK685" s="91"/>
      <c r="AL685" s="91"/>
      <c r="AM685" s="91"/>
      <c r="AN685" s="91"/>
      <c r="AO685" s="91"/>
      <c r="CU685" s="439"/>
      <c r="CY685" s="87"/>
    </row>
    <row r="686" spans="1:103" s="88" customFormat="1" x14ac:dyDescent="0.25">
      <c r="A686" s="91"/>
      <c r="B686" s="91"/>
      <c r="C686" s="91"/>
      <c r="D686" s="91"/>
      <c r="E686" s="91"/>
      <c r="F686" s="91"/>
      <c r="G686" s="91"/>
      <c r="I686" s="91"/>
      <c r="K686" s="91"/>
      <c r="L686" s="91"/>
      <c r="M686" s="91"/>
      <c r="N686" s="91"/>
      <c r="O686" s="91"/>
      <c r="P686" s="91"/>
      <c r="Q686" s="91"/>
      <c r="R686" s="91"/>
      <c r="S686" s="91"/>
      <c r="T686" s="91"/>
      <c r="U686" s="91"/>
      <c r="V686" s="91"/>
      <c r="W686" s="91"/>
      <c r="X686" s="91"/>
      <c r="AK686" s="91"/>
      <c r="AL686" s="91"/>
      <c r="AM686" s="91"/>
      <c r="AN686" s="91"/>
      <c r="AO686" s="91"/>
      <c r="CU686" s="439"/>
      <c r="CY686" s="87"/>
    </row>
    <row r="687" spans="1:103" s="88" customFormat="1" x14ac:dyDescent="0.25">
      <c r="A687" s="91"/>
      <c r="B687" s="91"/>
      <c r="C687" s="91"/>
      <c r="D687" s="91"/>
      <c r="E687" s="91"/>
      <c r="F687" s="91"/>
      <c r="G687" s="91"/>
      <c r="I687" s="91"/>
      <c r="K687" s="91"/>
      <c r="L687" s="91"/>
      <c r="M687" s="91"/>
      <c r="N687" s="91"/>
      <c r="O687" s="91"/>
      <c r="P687" s="91"/>
      <c r="Q687" s="91"/>
      <c r="R687" s="91"/>
      <c r="S687" s="91"/>
      <c r="T687" s="91"/>
      <c r="U687" s="91"/>
      <c r="V687" s="91"/>
      <c r="W687" s="91"/>
      <c r="X687" s="91"/>
      <c r="AK687" s="91"/>
      <c r="AL687" s="91"/>
      <c r="AM687" s="91"/>
      <c r="AN687" s="91"/>
      <c r="AO687" s="91"/>
      <c r="CU687" s="439"/>
      <c r="CY687" s="87"/>
    </row>
    <row r="688" spans="1:103" s="88" customFormat="1" x14ac:dyDescent="0.25">
      <c r="A688" s="91"/>
      <c r="B688" s="91"/>
      <c r="C688" s="91"/>
      <c r="D688" s="91"/>
      <c r="E688" s="91"/>
      <c r="F688" s="91"/>
      <c r="G688" s="91"/>
      <c r="I688" s="91"/>
      <c r="K688" s="91"/>
      <c r="L688" s="91"/>
      <c r="M688" s="91"/>
      <c r="N688" s="91"/>
      <c r="O688" s="91"/>
      <c r="P688" s="91"/>
      <c r="Q688" s="91"/>
      <c r="R688" s="91"/>
      <c r="S688" s="91"/>
      <c r="T688" s="91"/>
      <c r="U688" s="91"/>
      <c r="V688" s="91"/>
      <c r="W688" s="91"/>
      <c r="X688" s="91"/>
      <c r="AK688" s="91"/>
      <c r="AL688" s="91"/>
      <c r="AM688" s="91"/>
      <c r="AN688" s="91"/>
      <c r="AO688" s="91"/>
      <c r="CU688" s="439"/>
      <c r="CY688" s="87"/>
    </row>
    <row r="689" spans="1:103" s="88" customFormat="1" x14ac:dyDescent="0.25">
      <c r="A689" s="91"/>
      <c r="B689" s="91"/>
      <c r="C689" s="91"/>
      <c r="D689" s="91"/>
      <c r="E689" s="91"/>
      <c r="F689" s="91"/>
      <c r="G689" s="91"/>
      <c r="I689" s="91"/>
      <c r="K689" s="91"/>
      <c r="L689" s="91"/>
      <c r="M689" s="91"/>
      <c r="N689" s="91"/>
      <c r="O689" s="91"/>
      <c r="P689" s="91"/>
      <c r="Q689" s="91"/>
      <c r="R689" s="91"/>
      <c r="S689" s="91"/>
      <c r="T689" s="91"/>
      <c r="U689" s="91"/>
      <c r="V689" s="91"/>
      <c r="W689" s="91"/>
      <c r="X689" s="91"/>
      <c r="AK689" s="91"/>
      <c r="AL689" s="91"/>
      <c r="AM689" s="91"/>
      <c r="AN689" s="91"/>
      <c r="AO689" s="91"/>
      <c r="CU689" s="439"/>
      <c r="CY689" s="87"/>
    </row>
    <row r="690" spans="1:103" s="88" customFormat="1" x14ac:dyDescent="0.25">
      <c r="A690" s="91"/>
      <c r="B690" s="91"/>
      <c r="C690" s="91"/>
      <c r="D690" s="91"/>
      <c r="E690" s="91"/>
      <c r="F690" s="91"/>
      <c r="G690" s="91"/>
      <c r="I690" s="91"/>
      <c r="K690" s="91"/>
      <c r="L690" s="91"/>
      <c r="M690" s="91"/>
      <c r="N690" s="91"/>
      <c r="O690" s="91"/>
      <c r="P690" s="91"/>
      <c r="Q690" s="91"/>
      <c r="R690" s="91"/>
      <c r="S690" s="91"/>
      <c r="T690" s="91"/>
      <c r="U690" s="91"/>
      <c r="V690" s="91"/>
      <c r="W690" s="91"/>
      <c r="X690" s="91"/>
      <c r="AK690" s="91"/>
      <c r="AL690" s="91"/>
      <c r="AM690" s="91"/>
      <c r="AN690" s="91"/>
      <c r="AO690" s="91"/>
      <c r="CU690" s="439"/>
      <c r="CY690" s="87"/>
    </row>
    <row r="691" spans="1:103" s="88" customFormat="1" x14ac:dyDescent="0.25">
      <c r="A691" s="91"/>
      <c r="B691" s="91"/>
      <c r="C691" s="91"/>
      <c r="D691" s="91"/>
      <c r="E691" s="91"/>
      <c r="F691" s="91"/>
      <c r="G691" s="91"/>
      <c r="I691" s="91"/>
      <c r="K691" s="91"/>
      <c r="L691" s="91"/>
      <c r="M691" s="91"/>
      <c r="N691" s="91"/>
      <c r="O691" s="91"/>
      <c r="P691" s="91"/>
      <c r="Q691" s="91"/>
      <c r="R691" s="91"/>
      <c r="S691" s="91"/>
      <c r="T691" s="91"/>
      <c r="U691" s="91"/>
      <c r="V691" s="91"/>
      <c r="W691" s="91"/>
      <c r="X691" s="91"/>
      <c r="AK691" s="91"/>
      <c r="AL691" s="91"/>
      <c r="AM691" s="91"/>
      <c r="AN691" s="91"/>
      <c r="AO691" s="91"/>
      <c r="CU691" s="439"/>
      <c r="CY691" s="87"/>
    </row>
    <row r="692" spans="1:103" s="88" customFormat="1" x14ac:dyDescent="0.25">
      <c r="A692" s="91"/>
      <c r="B692" s="91"/>
      <c r="C692" s="91"/>
      <c r="D692" s="91"/>
      <c r="E692" s="91"/>
      <c r="F692" s="91"/>
      <c r="G692" s="91"/>
      <c r="I692" s="91"/>
      <c r="K692" s="91"/>
      <c r="L692" s="91"/>
      <c r="M692" s="91"/>
      <c r="N692" s="91"/>
      <c r="O692" s="91"/>
      <c r="P692" s="91"/>
      <c r="Q692" s="91"/>
      <c r="R692" s="91"/>
      <c r="S692" s="91"/>
      <c r="T692" s="91"/>
      <c r="U692" s="91"/>
      <c r="V692" s="91"/>
      <c r="W692" s="91"/>
      <c r="X692" s="91"/>
      <c r="AK692" s="91"/>
      <c r="AL692" s="91"/>
      <c r="AM692" s="91"/>
      <c r="AN692" s="91"/>
      <c r="AO692" s="91"/>
      <c r="CU692" s="439"/>
      <c r="CY692" s="87"/>
    </row>
    <row r="693" spans="1:103" s="88" customFormat="1" x14ac:dyDescent="0.25">
      <c r="A693" s="91"/>
      <c r="B693" s="91"/>
      <c r="C693" s="91"/>
      <c r="D693" s="91"/>
      <c r="E693" s="91"/>
      <c r="F693" s="91"/>
      <c r="G693" s="91"/>
      <c r="I693" s="91"/>
      <c r="K693" s="91"/>
      <c r="L693" s="91"/>
      <c r="M693" s="91"/>
      <c r="N693" s="91"/>
      <c r="O693" s="91"/>
      <c r="P693" s="91"/>
      <c r="Q693" s="91"/>
      <c r="R693" s="91"/>
      <c r="S693" s="91"/>
      <c r="T693" s="91"/>
      <c r="U693" s="91"/>
      <c r="V693" s="91"/>
      <c r="W693" s="91"/>
      <c r="X693" s="91"/>
      <c r="AK693" s="91"/>
      <c r="AL693" s="91"/>
      <c r="AM693" s="91"/>
      <c r="AN693" s="91"/>
      <c r="AO693" s="91"/>
      <c r="CU693" s="439"/>
      <c r="CY693" s="87"/>
    </row>
    <row r="694" spans="1:103" s="88" customFormat="1" x14ac:dyDescent="0.25">
      <c r="A694" s="91"/>
      <c r="B694" s="91"/>
      <c r="C694" s="91"/>
      <c r="D694" s="91"/>
      <c r="E694" s="91"/>
      <c r="F694" s="91"/>
      <c r="G694" s="91"/>
      <c r="I694" s="91"/>
      <c r="K694" s="91"/>
      <c r="L694" s="91"/>
      <c r="M694" s="91"/>
      <c r="N694" s="91"/>
      <c r="O694" s="91"/>
      <c r="P694" s="91"/>
      <c r="Q694" s="91"/>
      <c r="R694" s="91"/>
      <c r="S694" s="91"/>
      <c r="T694" s="91"/>
      <c r="U694" s="91"/>
      <c r="V694" s="91"/>
      <c r="W694" s="91"/>
      <c r="X694" s="91"/>
      <c r="AK694" s="91"/>
      <c r="AL694" s="91"/>
      <c r="AM694" s="91"/>
      <c r="AN694" s="91"/>
      <c r="AO694" s="91"/>
      <c r="CU694" s="439"/>
      <c r="CY694" s="87"/>
    </row>
    <row r="695" spans="1:103" s="88" customFormat="1" x14ac:dyDescent="0.25">
      <c r="A695" s="91"/>
      <c r="B695" s="91"/>
      <c r="C695" s="91"/>
      <c r="D695" s="91"/>
      <c r="E695" s="91"/>
      <c r="F695" s="91"/>
      <c r="G695" s="91"/>
      <c r="I695" s="91"/>
      <c r="K695" s="91"/>
      <c r="L695" s="91"/>
      <c r="M695" s="91"/>
      <c r="N695" s="91"/>
      <c r="O695" s="91"/>
      <c r="P695" s="91"/>
      <c r="Q695" s="91"/>
      <c r="R695" s="91"/>
      <c r="S695" s="91"/>
      <c r="T695" s="91"/>
      <c r="U695" s="91"/>
      <c r="V695" s="91"/>
      <c r="W695" s="91"/>
      <c r="X695" s="91"/>
      <c r="AK695" s="91"/>
      <c r="AL695" s="91"/>
      <c r="AM695" s="91"/>
      <c r="AN695" s="91"/>
      <c r="AO695" s="91"/>
      <c r="CU695" s="439"/>
      <c r="CY695" s="87"/>
    </row>
    <row r="696" spans="1:103" s="88" customFormat="1" x14ac:dyDescent="0.25">
      <c r="A696" s="91"/>
      <c r="B696" s="91"/>
      <c r="C696" s="91"/>
      <c r="D696" s="91"/>
      <c r="E696" s="91"/>
      <c r="F696" s="91"/>
      <c r="G696" s="91"/>
      <c r="I696" s="91"/>
      <c r="K696" s="91"/>
      <c r="L696" s="91"/>
      <c r="M696" s="91"/>
      <c r="N696" s="91"/>
      <c r="O696" s="91"/>
      <c r="P696" s="91"/>
      <c r="Q696" s="91"/>
      <c r="R696" s="91"/>
      <c r="S696" s="91"/>
      <c r="T696" s="91"/>
      <c r="U696" s="91"/>
      <c r="V696" s="91"/>
      <c r="W696" s="91"/>
      <c r="X696" s="91"/>
      <c r="AK696" s="91"/>
      <c r="AL696" s="91"/>
      <c r="AM696" s="91"/>
      <c r="AN696" s="91"/>
      <c r="AO696" s="91"/>
      <c r="CU696" s="439"/>
      <c r="CY696" s="87"/>
    </row>
    <row r="697" spans="1:103" s="88" customFormat="1" x14ac:dyDescent="0.25">
      <c r="A697" s="91"/>
      <c r="B697" s="91"/>
      <c r="C697" s="91"/>
      <c r="D697" s="91"/>
      <c r="E697" s="91"/>
      <c r="F697" s="91"/>
      <c r="G697" s="91"/>
      <c r="I697" s="91"/>
      <c r="K697" s="91"/>
      <c r="L697" s="91"/>
      <c r="M697" s="91"/>
      <c r="N697" s="91"/>
      <c r="O697" s="91"/>
      <c r="P697" s="91"/>
      <c r="Q697" s="91"/>
      <c r="R697" s="91"/>
      <c r="S697" s="91"/>
      <c r="T697" s="91"/>
      <c r="U697" s="91"/>
      <c r="V697" s="91"/>
      <c r="W697" s="91"/>
      <c r="X697" s="91"/>
      <c r="AK697" s="91"/>
      <c r="AL697" s="91"/>
      <c r="AM697" s="91"/>
      <c r="AN697" s="91"/>
      <c r="AO697" s="91"/>
      <c r="CU697" s="439"/>
      <c r="CY697" s="87"/>
    </row>
    <row r="698" spans="1:103" s="88" customFormat="1" x14ac:dyDescent="0.25">
      <c r="A698" s="91"/>
      <c r="B698" s="91"/>
      <c r="C698" s="91"/>
      <c r="D698" s="91"/>
      <c r="E698" s="91"/>
      <c r="F698" s="91"/>
      <c r="G698" s="91"/>
      <c r="I698" s="91"/>
      <c r="K698" s="91"/>
      <c r="L698" s="91"/>
      <c r="M698" s="91"/>
      <c r="N698" s="91"/>
      <c r="O698" s="91"/>
      <c r="P698" s="91"/>
      <c r="Q698" s="91"/>
      <c r="R698" s="91"/>
      <c r="S698" s="91"/>
      <c r="T698" s="91"/>
      <c r="U698" s="91"/>
      <c r="V698" s="91"/>
      <c r="W698" s="91"/>
      <c r="X698" s="91"/>
      <c r="AK698" s="91"/>
      <c r="AL698" s="91"/>
      <c r="AM698" s="91"/>
      <c r="AN698" s="91"/>
      <c r="AO698" s="91"/>
      <c r="CU698" s="439"/>
      <c r="CY698" s="87"/>
    </row>
    <row r="699" spans="1:103" s="88" customFormat="1" x14ac:dyDescent="0.25">
      <c r="A699" s="91"/>
      <c r="B699" s="91"/>
      <c r="C699" s="91"/>
      <c r="D699" s="91"/>
      <c r="E699" s="91"/>
      <c r="F699" s="91"/>
      <c r="G699" s="91"/>
      <c r="I699" s="91"/>
      <c r="K699" s="91"/>
      <c r="L699" s="91"/>
      <c r="M699" s="91"/>
      <c r="N699" s="91"/>
      <c r="O699" s="91"/>
      <c r="P699" s="91"/>
      <c r="Q699" s="91"/>
      <c r="R699" s="91"/>
      <c r="S699" s="91"/>
      <c r="T699" s="91"/>
      <c r="U699" s="91"/>
      <c r="V699" s="91"/>
      <c r="W699" s="91"/>
      <c r="X699" s="91"/>
      <c r="AK699" s="91"/>
      <c r="AL699" s="91"/>
      <c r="AM699" s="91"/>
      <c r="AN699" s="91"/>
      <c r="AO699" s="91"/>
      <c r="CU699" s="439"/>
      <c r="CY699" s="87"/>
    </row>
    <row r="700" spans="1:103" s="88" customFormat="1" x14ac:dyDescent="0.25">
      <c r="A700" s="91"/>
      <c r="B700" s="91"/>
      <c r="C700" s="91"/>
      <c r="D700" s="91"/>
      <c r="E700" s="91"/>
      <c r="F700" s="91"/>
      <c r="G700" s="91"/>
      <c r="I700" s="91"/>
      <c r="K700" s="91"/>
      <c r="L700" s="91"/>
      <c r="M700" s="91"/>
      <c r="N700" s="91"/>
      <c r="O700" s="91"/>
      <c r="P700" s="91"/>
      <c r="Q700" s="91"/>
      <c r="R700" s="91"/>
      <c r="S700" s="91"/>
      <c r="T700" s="91"/>
      <c r="U700" s="91"/>
      <c r="V700" s="91"/>
      <c r="W700" s="91"/>
      <c r="X700" s="91"/>
      <c r="AK700" s="91"/>
      <c r="AL700" s="91"/>
      <c r="AM700" s="91"/>
      <c r="AN700" s="91"/>
      <c r="AO700" s="91"/>
      <c r="CU700" s="439"/>
      <c r="CY700" s="87"/>
    </row>
    <row r="701" spans="1:103" s="88" customFormat="1" x14ac:dyDescent="0.25">
      <c r="A701" s="91"/>
      <c r="B701" s="91"/>
      <c r="C701" s="91"/>
      <c r="D701" s="91"/>
      <c r="E701" s="91"/>
      <c r="F701" s="91"/>
      <c r="G701" s="91"/>
      <c r="I701" s="91"/>
      <c r="K701" s="91"/>
      <c r="L701" s="91"/>
      <c r="M701" s="91"/>
      <c r="N701" s="91"/>
      <c r="O701" s="91"/>
      <c r="P701" s="91"/>
      <c r="Q701" s="91"/>
      <c r="R701" s="91"/>
      <c r="S701" s="91"/>
      <c r="T701" s="91"/>
      <c r="U701" s="91"/>
      <c r="V701" s="91"/>
      <c r="W701" s="91"/>
      <c r="X701" s="91"/>
      <c r="AK701" s="91"/>
      <c r="AL701" s="91"/>
      <c r="AM701" s="91"/>
      <c r="AN701" s="91"/>
      <c r="AO701" s="91"/>
      <c r="CU701" s="439"/>
      <c r="CY701" s="87"/>
    </row>
    <row r="702" spans="1:103" s="88" customFormat="1" x14ac:dyDescent="0.25">
      <c r="A702" s="91"/>
      <c r="B702" s="91"/>
      <c r="C702" s="91"/>
      <c r="D702" s="91"/>
      <c r="E702" s="91"/>
      <c r="F702" s="91"/>
      <c r="G702" s="91"/>
      <c r="I702" s="91"/>
      <c r="K702" s="91"/>
      <c r="L702" s="91"/>
      <c r="M702" s="91"/>
      <c r="N702" s="91"/>
      <c r="O702" s="91"/>
      <c r="P702" s="91"/>
      <c r="Q702" s="91"/>
      <c r="R702" s="91"/>
      <c r="S702" s="91"/>
      <c r="T702" s="91"/>
      <c r="U702" s="91"/>
      <c r="V702" s="91"/>
      <c r="W702" s="91"/>
      <c r="X702" s="91"/>
      <c r="AK702" s="91"/>
      <c r="AL702" s="91"/>
      <c r="AM702" s="91"/>
      <c r="AN702" s="91"/>
      <c r="AO702" s="91"/>
      <c r="CU702" s="439"/>
      <c r="CY702" s="87"/>
    </row>
    <row r="703" spans="1:103" s="88" customFormat="1" x14ac:dyDescent="0.25">
      <c r="A703" s="91"/>
      <c r="B703" s="91"/>
      <c r="C703" s="91"/>
      <c r="D703" s="91"/>
      <c r="E703" s="91"/>
      <c r="F703" s="91"/>
      <c r="G703" s="91"/>
      <c r="I703" s="91"/>
      <c r="K703" s="91"/>
      <c r="L703" s="91"/>
      <c r="M703" s="91"/>
      <c r="N703" s="91"/>
      <c r="O703" s="91"/>
      <c r="P703" s="91"/>
      <c r="Q703" s="91"/>
      <c r="R703" s="91"/>
      <c r="S703" s="91"/>
      <c r="T703" s="91"/>
      <c r="U703" s="91"/>
      <c r="V703" s="91"/>
      <c r="W703" s="91"/>
      <c r="X703" s="91"/>
      <c r="AK703" s="91"/>
      <c r="AL703" s="91"/>
      <c r="AM703" s="91"/>
      <c r="AN703" s="91"/>
      <c r="AO703" s="91"/>
      <c r="CU703" s="439"/>
      <c r="CY703" s="87"/>
    </row>
    <row r="704" spans="1:103" s="88" customFormat="1" x14ac:dyDescent="0.25">
      <c r="A704" s="91"/>
      <c r="B704" s="91"/>
      <c r="C704" s="91"/>
      <c r="D704" s="91"/>
      <c r="E704" s="91"/>
      <c r="F704" s="91"/>
      <c r="G704" s="91"/>
      <c r="I704" s="91"/>
      <c r="K704" s="91"/>
      <c r="L704" s="91"/>
      <c r="M704" s="91"/>
      <c r="N704" s="91"/>
      <c r="O704" s="91"/>
      <c r="P704" s="91"/>
      <c r="Q704" s="91"/>
      <c r="R704" s="91"/>
      <c r="S704" s="91"/>
      <c r="T704" s="91"/>
      <c r="U704" s="91"/>
      <c r="V704" s="91"/>
      <c r="W704" s="91"/>
      <c r="X704" s="91"/>
      <c r="AK704" s="91"/>
      <c r="AL704" s="91"/>
      <c r="AM704" s="91"/>
      <c r="AN704" s="91"/>
      <c r="AO704" s="91"/>
      <c r="CU704" s="439"/>
      <c r="CY704" s="87"/>
    </row>
    <row r="705" spans="1:103" s="88" customFormat="1" x14ac:dyDescent="0.25">
      <c r="A705" s="91"/>
      <c r="B705" s="91"/>
      <c r="C705" s="91"/>
      <c r="D705" s="91"/>
      <c r="E705" s="91"/>
      <c r="F705" s="91"/>
      <c r="G705" s="91"/>
      <c r="I705" s="91"/>
      <c r="K705" s="91"/>
      <c r="L705" s="91"/>
      <c r="M705" s="91"/>
      <c r="N705" s="91"/>
      <c r="O705" s="91"/>
      <c r="P705" s="91"/>
      <c r="Q705" s="91"/>
      <c r="R705" s="91"/>
      <c r="S705" s="91"/>
      <c r="T705" s="91"/>
      <c r="U705" s="91"/>
      <c r="V705" s="91"/>
      <c r="W705" s="91"/>
      <c r="X705" s="91"/>
      <c r="AK705" s="91"/>
      <c r="AL705" s="91"/>
      <c r="AM705" s="91"/>
      <c r="AN705" s="91"/>
      <c r="AO705" s="91"/>
      <c r="CU705" s="439"/>
      <c r="CY705" s="87"/>
    </row>
    <row r="706" spans="1:103" s="88" customFormat="1" x14ac:dyDescent="0.25">
      <c r="A706" s="91"/>
      <c r="B706" s="91"/>
      <c r="C706" s="91"/>
      <c r="D706" s="91"/>
      <c r="E706" s="91"/>
      <c r="F706" s="91"/>
      <c r="G706" s="91"/>
      <c r="I706" s="91"/>
      <c r="K706" s="91"/>
      <c r="L706" s="91"/>
      <c r="M706" s="91"/>
      <c r="N706" s="91"/>
      <c r="O706" s="91"/>
      <c r="P706" s="91"/>
      <c r="Q706" s="91"/>
      <c r="R706" s="91"/>
      <c r="S706" s="91"/>
      <c r="T706" s="91"/>
      <c r="U706" s="91"/>
      <c r="V706" s="91"/>
      <c r="W706" s="91"/>
      <c r="X706" s="91"/>
      <c r="AK706" s="91"/>
      <c r="AL706" s="91"/>
      <c r="AM706" s="91"/>
      <c r="AN706" s="91"/>
      <c r="AO706" s="91"/>
      <c r="CU706" s="439"/>
      <c r="CY706" s="87"/>
    </row>
    <row r="707" spans="1:103" s="88" customFormat="1" x14ac:dyDescent="0.25">
      <c r="A707" s="91"/>
      <c r="B707" s="91"/>
      <c r="C707" s="91"/>
      <c r="D707" s="91"/>
      <c r="E707" s="91"/>
      <c r="F707" s="91"/>
      <c r="G707" s="91"/>
      <c r="I707" s="91"/>
      <c r="K707" s="91"/>
      <c r="L707" s="91"/>
      <c r="M707" s="91"/>
      <c r="N707" s="91"/>
      <c r="O707" s="91"/>
      <c r="P707" s="91"/>
      <c r="Q707" s="91"/>
      <c r="R707" s="91"/>
      <c r="S707" s="91"/>
      <c r="T707" s="91"/>
      <c r="U707" s="91"/>
      <c r="V707" s="91"/>
      <c r="W707" s="91"/>
      <c r="X707" s="91"/>
      <c r="AK707" s="91"/>
      <c r="AL707" s="91"/>
      <c r="AM707" s="91"/>
      <c r="AN707" s="91"/>
      <c r="AO707" s="91"/>
      <c r="CU707" s="439"/>
      <c r="CY707" s="87"/>
    </row>
    <row r="708" spans="1:103" s="88" customFormat="1" x14ac:dyDescent="0.25">
      <c r="A708" s="91"/>
      <c r="B708" s="91"/>
      <c r="C708" s="91"/>
      <c r="D708" s="91"/>
      <c r="E708" s="91"/>
      <c r="F708" s="91"/>
      <c r="G708" s="91"/>
      <c r="I708" s="91"/>
      <c r="K708" s="91"/>
      <c r="L708" s="91"/>
      <c r="M708" s="91"/>
      <c r="N708" s="91"/>
      <c r="O708" s="91"/>
      <c r="P708" s="91"/>
      <c r="Q708" s="91"/>
      <c r="R708" s="91"/>
      <c r="S708" s="91"/>
      <c r="T708" s="91"/>
      <c r="U708" s="91"/>
      <c r="V708" s="91"/>
      <c r="W708" s="91"/>
      <c r="X708" s="91"/>
      <c r="AK708" s="91"/>
      <c r="AL708" s="91"/>
      <c r="AM708" s="91"/>
      <c r="AN708" s="91"/>
      <c r="AO708" s="91"/>
      <c r="CU708" s="439"/>
      <c r="CY708" s="87"/>
    </row>
    <row r="709" spans="1:103" s="88" customFormat="1" x14ac:dyDescent="0.25">
      <c r="A709" s="91"/>
      <c r="B709" s="91"/>
      <c r="C709" s="91"/>
      <c r="D709" s="91"/>
      <c r="E709" s="91"/>
      <c r="F709" s="91"/>
      <c r="G709" s="91"/>
      <c r="I709" s="91"/>
      <c r="K709" s="91"/>
      <c r="L709" s="91"/>
      <c r="M709" s="91"/>
      <c r="N709" s="91"/>
      <c r="O709" s="91"/>
      <c r="P709" s="91"/>
      <c r="Q709" s="91"/>
      <c r="R709" s="91"/>
      <c r="S709" s="91"/>
      <c r="T709" s="91"/>
      <c r="U709" s="91"/>
      <c r="V709" s="91"/>
      <c r="W709" s="91"/>
      <c r="X709" s="91"/>
      <c r="AK709" s="91"/>
      <c r="AL709" s="91"/>
      <c r="AM709" s="91"/>
      <c r="AN709" s="91"/>
      <c r="AO709" s="91"/>
      <c r="CU709" s="439"/>
      <c r="CY709" s="87"/>
    </row>
    <row r="710" spans="1:103" s="88" customFormat="1" x14ac:dyDescent="0.25">
      <c r="A710" s="91"/>
      <c r="B710" s="91"/>
      <c r="C710" s="91"/>
      <c r="D710" s="91"/>
      <c r="E710" s="91"/>
      <c r="F710" s="91"/>
      <c r="G710" s="91"/>
      <c r="I710" s="91"/>
      <c r="K710" s="91"/>
      <c r="L710" s="91"/>
      <c r="M710" s="91"/>
      <c r="N710" s="91"/>
      <c r="O710" s="91"/>
      <c r="P710" s="91"/>
      <c r="Q710" s="91"/>
      <c r="R710" s="91"/>
      <c r="S710" s="91"/>
      <c r="T710" s="91"/>
      <c r="U710" s="91"/>
      <c r="V710" s="91"/>
      <c r="W710" s="91"/>
      <c r="X710" s="91"/>
      <c r="AK710" s="91"/>
      <c r="AL710" s="91"/>
      <c r="AM710" s="91"/>
      <c r="AN710" s="91"/>
      <c r="AO710" s="91"/>
      <c r="CU710" s="439"/>
      <c r="CY710" s="87"/>
    </row>
    <row r="711" spans="1:103" s="88" customFormat="1" x14ac:dyDescent="0.25">
      <c r="A711" s="91"/>
      <c r="B711" s="91"/>
      <c r="C711" s="91"/>
      <c r="D711" s="91"/>
      <c r="E711" s="91"/>
      <c r="F711" s="91"/>
      <c r="G711" s="91"/>
      <c r="I711" s="91"/>
      <c r="K711" s="91"/>
      <c r="L711" s="91"/>
      <c r="M711" s="91"/>
      <c r="N711" s="91"/>
      <c r="O711" s="91"/>
      <c r="P711" s="91"/>
      <c r="Q711" s="91"/>
      <c r="R711" s="91"/>
      <c r="S711" s="91"/>
      <c r="T711" s="91"/>
      <c r="U711" s="91"/>
      <c r="V711" s="91"/>
      <c r="W711" s="91"/>
      <c r="X711" s="91"/>
      <c r="AK711" s="91"/>
      <c r="AL711" s="91"/>
      <c r="AM711" s="91"/>
      <c r="AN711" s="91"/>
      <c r="AO711" s="91"/>
      <c r="CU711" s="439"/>
      <c r="CY711" s="87"/>
    </row>
    <row r="712" spans="1:103" s="88" customFormat="1" x14ac:dyDescent="0.25">
      <c r="A712" s="91"/>
      <c r="B712" s="91"/>
      <c r="C712" s="91"/>
      <c r="D712" s="91"/>
      <c r="E712" s="91"/>
      <c r="F712" s="91"/>
      <c r="G712" s="91"/>
      <c r="I712" s="91"/>
      <c r="K712" s="91"/>
      <c r="L712" s="91"/>
      <c r="M712" s="91"/>
      <c r="N712" s="91"/>
      <c r="O712" s="91"/>
      <c r="P712" s="91"/>
      <c r="Q712" s="91"/>
      <c r="R712" s="91"/>
      <c r="S712" s="91"/>
      <c r="T712" s="91"/>
      <c r="U712" s="91"/>
      <c r="V712" s="91"/>
      <c r="W712" s="91"/>
      <c r="X712" s="91"/>
      <c r="AK712" s="91"/>
      <c r="AL712" s="91"/>
      <c r="AM712" s="91"/>
      <c r="AN712" s="91"/>
      <c r="AO712" s="91"/>
      <c r="CU712" s="439"/>
      <c r="CY712" s="87"/>
    </row>
    <row r="713" spans="1:103" s="88" customFormat="1" x14ac:dyDescent="0.25">
      <c r="A713" s="91"/>
      <c r="B713" s="91"/>
      <c r="C713" s="91"/>
      <c r="D713" s="91"/>
      <c r="E713" s="91"/>
      <c r="F713" s="91"/>
      <c r="G713" s="91"/>
      <c r="I713" s="91"/>
      <c r="K713" s="91"/>
      <c r="L713" s="91"/>
      <c r="M713" s="91"/>
      <c r="N713" s="91"/>
      <c r="O713" s="91"/>
      <c r="P713" s="91"/>
      <c r="Q713" s="91"/>
      <c r="R713" s="91"/>
      <c r="S713" s="91"/>
      <c r="T713" s="91"/>
      <c r="U713" s="91"/>
      <c r="V713" s="91"/>
      <c r="W713" s="91"/>
      <c r="X713" s="91"/>
      <c r="AK713" s="91"/>
      <c r="AL713" s="91"/>
      <c r="AM713" s="91"/>
      <c r="AN713" s="91"/>
      <c r="AO713" s="91"/>
      <c r="CU713" s="439"/>
      <c r="CY713" s="87"/>
    </row>
    <row r="714" spans="1:103" s="88" customFormat="1" x14ac:dyDescent="0.25">
      <c r="A714" s="91"/>
      <c r="B714" s="91"/>
      <c r="C714" s="91"/>
      <c r="D714" s="91"/>
      <c r="E714" s="91"/>
      <c r="F714" s="91"/>
      <c r="G714" s="91"/>
      <c r="I714" s="91"/>
      <c r="K714" s="91"/>
      <c r="L714" s="91"/>
      <c r="M714" s="91"/>
      <c r="N714" s="91"/>
      <c r="O714" s="91"/>
      <c r="P714" s="91"/>
      <c r="Q714" s="91"/>
      <c r="R714" s="91"/>
      <c r="S714" s="91"/>
      <c r="T714" s="91"/>
      <c r="U714" s="91"/>
      <c r="V714" s="91"/>
      <c r="W714" s="91"/>
      <c r="X714" s="91"/>
      <c r="AK714" s="91"/>
      <c r="AL714" s="91"/>
      <c r="AM714" s="91"/>
      <c r="AN714" s="91"/>
      <c r="AO714" s="91"/>
      <c r="CU714" s="439"/>
      <c r="CY714" s="87"/>
    </row>
    <row r="715" spans="1:103" s="88" customFormat="1" x14ac:dyDescent="0.25">
      <c r="A715" s="91"/>
      <c r="B715" s="91"/>
      <c r="C715" s="91"/>
      <c r="D715" s="91"/>
      <c r="E715" s="91"/>
      <c r="F715" s="91"/>
      <c r="G715" s="91"/>
      <c r="I715" s="91"/>
      <c r="K715" s="91"/>
      <c r="L715" s="91"/>
      <c r="M715" s="91"/>
      <c r="N715" s="91"/>
      <c r="O715" s="91"/>
      <c r="P715" s="91"/>
      <c r="Q715" s="91"/>
      <c r="R715" s="91"/>
      <c r="S715" s="91"/>
      <c r="T715" s="91"/>
      <c r="U715" s="91"/>
      <c r="V715" s="91"/>
      <c r="W715" s="91"/>
      <c r="X715" s="91"/>
      <c r="AK715" s="91"/>
      <c r="AL715" s="91"/>
      <c r="AM715" s="91"/>
      <c r="AN715" s="91"/>
      <c r="AO715" s="91"/>
      <c r="CU715" s="439"/>
      <c r="CY715" s="87"/>
    </row>
    <row r="716" spans="1:103" s="88" customFormat="1" x14ac:dyDescent="0.25">
      <c r="A716" s="91"/>
      <c r="B716" s="91"/>
      <c r="C716" s="91"/>
      <c r="D716" s="91"/>
      <c r="E716" s="91"/>
      <c r="F716" s="91"/>
      <c r="G716" s="91"/>
      <c r="I716" s="91"/>
      <c r="K716" s="91"/>
      <c r="L716" s="91"/>
      <c r="M716" s="91"/>
      <c r="N716" s="91"/>
      <c r="O716" s="91"/>
      <c r="P716" s="91"/>
      <c r="Q716" s="91"/>
      <c r="R716" s="91"/>
      <c r="S716" s="91"/>
      <c r="T716" s="91"/>
      <c r="U716" s="91"/>
      <c r="V716" s="91"/>
      <c r="W716" s="91"/>
      <c r="X716" s="91"/>
      <c r="AK716" s="91"/>
      <c r="AL716" s="91"/>
      <c r="AM716" s="91"/>
      <c r="AN716" s="91"/>
      <c r="AO716" s="91"/>
      <c r="CU716" s="439"/>
      <c r="CY716" s="87"/>
    </row>
    <row r="717" spans="1:103" s="88" customFormat="1" x14ac:dyDescent="0.25">
      <c r="A717" s="91"/>
      <c r="B717" s="91"/>
      <c r="C717" s="91"/>
      <c r="D717" s="91"/>
      <c r="E717" s="91"/>
      <c r="F717" s="91"/>
      <c r="G717" s="91"/>
      <c r="I717" s="91"/>
      <c r="K717" s="91"/>
      <c r="L717" s="91"/>
      <c r="M717" s="91"/>
      <c r="N717" s="91"/>
      <c r="O717" s="91"/>
      <c r="P717" s="91"/>
      <c r="Q717" s="91"/>
      <c r="R717" s="91"/>
      <c r="S717" s="91"/>
      <c r="T717" s="91"/>
      <c r="U717" s="91"/>
      <c r="V717" s="91"/>
      <c r="W717" s="91"/>
      <c r="X717" s="91"/>
      <c r="AK717" s="91"/>
      <c r="AL717" s="91"/>
      <c r="AM717" s="91"/>
      <c r="AN717" s="91"/>
      <c r="AO717" s="91"/>
      <c r="CU717" s="439"/>
      <c r="CY717" s="87"/>
    </row>
    <row r="718" spans="1:103" s="88" customFormat="1" x14ac:dyDescent="0.25">
      <c r="A718" s="91"/>
      <c r="B718" s="91"/>
      <c r="C718" s="91"/>
      <c r="D718" s="91"/>
      <c r="E718" s="91"/>
      <c r="F718" s="91"/>
      <c r="G718" s="91"/>
      <c r="I718" s="91"/>
      <c r="K718" s="91"/>
      <c r="L718" s="91"/>
      <c r="M718" s="91"/>
      <c r="N718" s="91"/>
      <c r="O718" s="91"/>
      <c r="P718" s="91"/>
      <c r="Q718" s="91"/>
      <c r="R718" s="91"/>
      <c r="S718" s="91"/>
      <c r="T718" s="91"/>
      <c r="U718" s="91"/>
      <c r="V718" s="91"/>
      <c r="W718" s="91"/>
      <c r="X718" s="91"/>
      <c r="AK718" s="91"/>
      <c r="AL718" s="91"/>
      <c r="AM718" s="91"/>
      <c r="AN718" s="91"/>
      <c r="AO718" s="91"/>
      <c r="CU718" s="439"/>
      <c r="CY718" s="87"/>
    </row>
    <row r="719" spans="1:103" s="88" customFormat="1" x14ac:dyDescent="0.25">
      <c r="A719" s="91"/>
      <c r="B719" s="91"/>
      <c r="C719" s="91"/>
      <c r="D719" s="91"/>
      <c r="E719" s="91"/>
      <c r="F719" s="91"/>
      <c r="G719" s="91"/>
      <c r="I719" s="91"/>
      <c r="K719" s="91"/>
      <c r="L719" s="91"/>
      <c r="M719" s="91"/>
      <c r="N719" s="91"/>
      <c r="O719" s="91"/>
      <c r="P719" s="91"/>
      <c r="Q719" s="91"/>
      <c r="R719" s="91"/>
      <c r="S719" s="91"/>
      <c r="T719" s="91"/>
      <c r="U719" s="91"/>
      <c r="V719" s="91"/>
      <c r="W719" s="91"/>
      <c r="X719" s="91"/>
      <c r="AK719" s="91"/>
      <c r="AL719" s="91"/>
      <c r="AM719" s="91"/>
      <c r="AN719" s="91"/>
      <c r="AO719" s="91"/>
      <c r="CU719" s="439"/>
      <c r="CY719" s="87"/>
    </row>
    <row r="720" spans="1:103" s="88" customFormat="1" x14ac:dyDescent="0.25">
      <c r="A720" s="91"/>
      <c r="B720" s="91"/>
      <c r="C720" s="91"/>
      <c r="D720" s="91"/>
      <c r="E720" s="91"/>
      <c r="F720" s="91"/>
      <c r="G720" s="91"/>
      <c r="I720" s="91"/>
      <c r="K720" s="91"/>
      <c r="L720" s="91"/>
      <c r="M720" s="91"/>
      <c r="N720" s="91"/>
      <c r="O720" s="91"/>
      <c r="P720" s="91"/>
      <c r="Q720" s="91"/>
      <c r="R720" s="91"/>
      <c r="S720" s="91"/>
      <c r="T720" s="91"/>
      <c r="U720" s="91"/>
      <c r="V720" s="91"/>
      <c r="W720" s="91"/>
      <c r="X720" s="91"/>
      <c r="AK720" s="91"/>
      <c r="AL720" s="91"/>
      <c r="AM720" s="91"/>
      <c r="AN720" s="91"/>
      <c r="AO720" s="91"/>
      <c r="CU720" s="439"/>
      <c r="CY720" s="87"/>
    </row>
    <row r="721" spans="1:103" s="88" customFormat="1" x14ac:dyDescent="0.25">
      <c r="A721" s="91"/>
      <c r="B721" s="91"/>
      <c r="C721" s="91"/>
      <c r="D721" s="91"/>
      <c r="E721" s="91"/>
      <c r="F721" s="91"/>
      <c r="G721" s="91"/>
      <c r="I721" s="91"/>
      <c r="K721" s="91"/>
      <c r="L721" s="91"/>
      <c r="M721" s="91"/>
      <c r="N721" s="91"/>
      <c r="O721" s="91"/>
      <c r="P721" s="91"/>
      <c r="Q721" s="91"/>
      <c r="R721" s="91"/>
      <c r="S721" s="91"/>
      <c r="T721" s="91"/>
      <c r="U721" s="91"/>
      <c r="V721" s="91"/>
      <c r="W721" s="91"/>
      <c r="X721" s="91"/>
      <c r="AK721" s="91"/>
      <c r="AL721" s="91"/>
      <c r="AM721" s="91"/>
      <c r="AN721" s="91"/>
      <c r="AO721" s="91"/>
      <c r="CU721" s="439"/>
      <c r="CY721" s="87"/>
    </row>
    <row r="722" spans="1:103" s="88" customFormat="1" x14ac:dyDescent="0.25">
      <c r="A722" s="91"/>
      <c r="B722" s="91"/>
      <c r="C722" s="91"/>
      <c r="D722" s="91"/>
      <c r="E722" s="91"/>
      <c r="F722" s="91"/>
      <c r="G722" s="91"/>
      <c r="I722" s="91"/>
      <c r="K722" s="91"/>
      <c r="L722" s="91"/>
      <c r="M722" s="91"/>
      <c r="N722" s="91"/>
      <c r="O722" s="91"/>
      <c r="P722" s="91"/>
      <c r="Q722" s="91"/>
      <c r="R722" s="91"/>
      <c r="S722" s="91"/>
      <c r="T722" s="91"/>
      <c r="U722" s="91"/>
      <c r="V722" s="91"/>
      <c r="W722" s="91"/>
      <c r="X722" s="91"/>
      <c r="AK722" s="91"/>
      <c r="AL722" s="91"/>
      <c r="AM722" s="91"/>
      <c r="AN722" s="91"/>
      <c r="AO722" s="91"/>
      <c r="CU722" s="439"/>
      <c r="CY722" s="87"/>
    </row>
    <row r="723" spans="1:103" s="88" customFormat="1" x14ac:dyDescent="0.25">
      <c r="A723" s="91"/>
      <c r="B723" s="91"/>
      <c r="C723" s="91"/>
      <c r="D723" s="91"/>
      <c r="E723" s="91"/>
      <c r="F723" s="91"/>
      <c r="G723" s="91"/>
      <c r="I723" s="91"/>
      <c r="K723" s="91"/>
      <c r="L723" s="91"/>
      <c r="M723" s="91"/>
      <c r="N723" s="91"/>
      <c r="O723" s="91"/>
      <c r="P723" s="91"/>
      <c r="Q723" s="91"/>
      <c r="R723" s="91"/>
      <c r="S723" s="91"/>
      <c r="T723" s="91"/>
      <c r="U723" s="91"/>
      <c r="V723" s="91"/>
      <c r="W723" s="91"/>
      <c r="X723" s="91"/>
      <c r="AK723" s="91"/>
      <c r="AL723" s="91"/>
      <c r="AM723" s="91"/>
      <c r="AN723" s="91"/>
      <c r="AO723" s="91"/>
      <c r="CU723" s="439"/>
      <c r="CY723" s="87"/>
    </row>
    <row r="724" spans="1:103" s="88" customFormat="1" x14ac:dyDescent="0.25">
      <c r="A724" s="91"/>
      <c r="B724" s="91"/>
      <c r="C724" s="91"/>
      <c r="D724" s="91"/>
      <c r="E724" s="91"/>
      <c r="F724" s="91"/>
      <c r="G724" s="91"/>
      <c r="I724" s="91"/>
      <c r="K724" s="91"/>
      <c r="L724" s="91"/>
      <c r="M724" s="91"/>
      <c r="N724" s="91"/>
      <c r="O724" s="91"/>
      <c r="P724" s="91"/>
      <c r="Q724" s="91"/>
      <c r="R724" s="91"/>
      <c r="S724" s="91"/>
      <c r="T724" s="91"/>
      <c r="U724" s="91"/>
      <c r="V724" s="91"/>
      <c r="W724" s="91"/>
      <c r="X724" s="91"/>
      <c r="AK724" s="91"/>
      <c r="AL724" s="91"/>
      <c r="AM724" s="91"/>
      <c r="AN724" s="91"/>
      <c r="AO724" s="91"/>
      <c r="CU724" s="439"/>
      <c r="CY724" s="87"/>
    </row>
    <row r="725" spans="1:103" s="88" customFormat="1" x14ac:dyDescent="0.25">
      <c r="A725" s="91"/>
      <c r="B725" s="91"/>
      <c r="C725" s="91"/>
      <c r="D725" s="91"/>
      <c r="E725" s="91"/>
      <c r="F725" s="91"/>
      <c r="G725" s="91"/>
      <c r="I725" s="91"/>
      <c r="K725" s="91"/>
      <c r="L725" s="91"/>
      <c r="M725" s="91"/>
      <c r="N725" s="91"/>
      <c r="O725" s="91"/>
      <c r="P725" s="91"/>
      <c r="Q725" s="91"/>
      <c r="R725" s="91"/>
      <c r="S725" s="91"/>
      <c r="T725" s="91"/>
      <c r="U725" s="91"/>
      <c r="V725" s="91"/>
      <c r="W725" s="91"/>
      <c r="X725" s="91"/>
      <c r="AK725" s="91"/>
      <c r="AL725" s="91"/>
      <c r="AM725" s="91"/>
      <c r="AN725" s="91"/>
      <c r="AO725" s="91"/>
      <c r="CU725" s="439"/>
      <c r="CY725" s="87"/>
    </row>
    <row r="726" spans="1:103" s="88" customFormat="1" x14ac:dyDescent="0.25">
      <c r="A726" s="91"/>
      <c r="B726" s="91"/>
      <c r="C726" s="91"/>
      <c r="D726" s="91"/>
      <c r="E726" s="91"/>
      <c r="F726" s="91"/>
      <c r="G726" s="91"/>
      <c r="I726" s="91"/>
      <c r="K726" s="91"/>
      <c r="L726" s="91"/>
      <c r="M726" s="91"/>
      <c r="N726" s="91"/>
      <c r="O726" s="91"/>
      <c r="P726" s="91"/>
      <c r="Q726" s="91"/>
      <c r="R726" s="91"/>
      <c r="S726" s="91"/>
      <c r="T726" s="91"/>
      <c r="U726" s="91"/>
      <c r="V726" s="91"/>
      <c r="W726" s="91"/>
      <c r="X726" s="91"/>
      <c r="AK726" s="91"/>
      <c r="AL726" s="91"/>
      <c r="AM726" s="91"/>
      <c r="AN726" s="91"/>
      <c r="AO726" s="91"/>
      <c r="CU726" s="439"/>
      <c r="CY726" s="87"/>
    </row>
    <row r="727" spans="1:103" s="88" customFormat="1" x14ac:dyDescent="0.25">
      <c r="A727" s="91"/>
      <c r="B727" s="91"/>
      <c r="C727" s="91"/>
      <c r="D727" s="91"/>
      <c r="E727" s="91"/>
      <c r="F727" s="91"/>
      <c r="G727" s="91"/>
      <c r="I727" s="91"/>
      <c r="K727" s="91"/>
      <c r="L727" s="91"/>
      <c r="M727" s="91"/>
      <c r="N727" s="91"/>
      <c r="O727" s="91"/>
      <c r="P727" s="91"/>
      <c r="Q727" s="91"/>
      <c r="R727" s="91"/>
      <c r="S727" s="91"/>
      <c r="T727" s="91"/>
      <c r="U727" s="91"/>
      <c r="V727" s="91"/>
      <c r="W727" s="91"/>
      <c r="X727" s="91"/>
      <c r="AK727" s="91"/>
      <c r="AL727" s="91"/>
      <c r="AM727" s="91"/>
      <c r="AN727" s="91"/>
      <c r="AO727" s="91"/>
      <c r="CU727" s="439"/>
      <c r="CY727" s="87"/>
    </row>
    <row r="728" spans="1:103" s="88" customFormat="1" x14ac:dyDescent="0.25">
      <c r="A728" s="91"/>
      <c r="B728" s="91"/>
      <c r="C728" s="91"/>
      <c r="D728" s="91"/>
      <c r="E728" s="91"/>
      <c r="F728" s="91"/>
      <c r="G728" s="91"/>
      <c r="I728" s="91"/>
      <c r="K728" s="91"/>
      <c r="L728" s="91"/>
      <c r="M728" s="91"/>
      <c r="N728" s="91"/>
      <c r="O728" s="91"/>
      <c r="P728" s="91"/>
      <c r="Q728" s="91"/>
      <c r="R728" s="91"/>
      <c r="S728" s="91"/>
      <c r="T728" s="91"/>
      <c r="U728" s="91"/>
      <c r="V728" s="91"/>
      <c r="W728" s="91"/>
      <c r="X728" s="91"/>
      <c r="AK728" s="91"/>
      <c r="AL728" s="91"/>
      <c r="AM728" s="91"/>
      <c r="AN728" s="91"/>
      <c r="AO728" s="91"/>
      <c r="CU728" s="439"/>
      <c r="CY728" s="87"/>
    </row>
    <row r="729" spans="1:103" s="88" customFormat="1" x14ac:dyDescent="0.25">
      <c r="A729" s="91"/>
      <c r="B729" s="91"/>
      <c r="C729" s="91"/>
      <c r="D729" s="91"/>
      <c r="E729" s="91"/>
      <c r="F729" s="91"/>
      <c r="G729" s="91"/>
      <c r="I729" s="91"/>
      <c r="K729" s="91"/>
      <c r="L729" s="91"/>
      <c r="M729" s="91"/>
      <c r="N729" s="91"/>
      <c r="O729" s="91"/>
      <c r="P729" s="91"/>
      <c r="Q729" s="91"/>
      <c r="R729" s="91"/>
      <c r="S729" s="91"/>
      <c r="T729" s="91"/>
      <c r="U729" s="91"/>
      <c r="V729" s="91"/>
      <c r="W729" s="91"/>
      <c r="X729" s="91"/>
      <c r="AK729" s="91"/>
      <c r="AL729" s="91"/>
      <c r="AM729" s="91"/>
      <c r="AN729" s="91"/>
      <c r="AO729" s="91"/>
      <c r="CU729" s="439"/>
      <c r="CY729" s="87"/>
    </row>
    <row r="730" spans="1:103" s="88" customFormat="1" x14ac:dyDescent="0.25">
      <c r="A730" s="91"/>
      <c r="B730" s="91"/>
      <c r="C730" s="91"/>
      <c r="D730" s="91"/>
      <c r="E730" s="91"/>
      <c r="F730" s="91"/>
      <c r="G730" s="91"/>
      <c r="I730" s="91"/>
      <c r="K730" s="91"/>
      <c r="L730" s="91"/>
      <c r="M730" s="91"/>
      <c r="N730" s="91"/>
      <c r="O730" s="91"/>
      <c r="P730" s="91"/>
      <c r="Q730" s="91"/>
      <c r="R730" s="91"/>
      <c r="S730" s="91"/>
      <c r="T730" s="91"/>
      <c r="U730" s="91"/>
      <c r="V730" s="91"/>
      <c r="W730" s="91"/>
      <c r="X730" s="91"/>
      <c r="AK730" s="91"/>
      <c r="AL730" s="91"/>
      <c r="AM730" s="91"/>
      <c r="AN730" s="91"/>
      <c r="AO730" s="91"/>
      <c r="CU730" s="439"/>
      <c r="CY730" s="87"/>
    </row>
    <row r="731" spans="1:103" s="88" customFormat="1" x14ac:dyDescent="0.25">
      <c r="A731" s="91"/>
      <c r="B731" s="91"/>
      <c r="C731" s="91"/>
      <c r="D731" s="91"/>
      <c r="E731" s="91"/>
      <c r="F731" s="91"/>
      <c r="G731" s="91"/>
      <c r="I731" s="91"/>
      <c r="K731" s="91"/>
      <c r="L731" s="91"/>
      <c r="M731" s="91"/>
      <c r="N731" s="91"/>
      <c r="O731" s="91"/>
      <c r="P731" s="91"/>
      <c r="Q731" s="91"/>
      <c r="R731" s="91"/>
      <c r="S731" s="91"/>
      <c r="T731" s="91"/>
      <c r="U731" s="91"/>
      <c r="V731" s="91"/>
      <c r="W731" s="91"/>
      <c r="X731" s="91"/>
      <c r="AK731" s="91"/>
      <c r="AL731" s="91"/>
      <c r="AM731" s="91"/>
      <c r="AN731" s="91"/>
      <c r="AO731" s="91"/>
      <c r="CU731" s="439"/>
      <c r="CY731" s="87"/>
    </row>
    <row r="732" spans="1:103" s="88" customFormat="1" x14ac:dyDescent="0.25">
      <c r="A732" s="91"/>
      <c r="B732" s="91"/>
      <c r="C732" s="91"/>
      <c r="D732" s="91"/>
      <c r="E732" s="91"/>
      <c r="F732" s="91"/>
      <c r="G732" s="91"/>
      <c r="I732" s="91"/>
      <c r="K732" s="91"/>
      <c r="L732" s="91"/>
      <c r="M732" s="91"/>
      <c r="N732" s="91"/>
      <c r="O732" s="91"/>
      <c r="P732" s="91"/>
      <c r="Q732" s="91"/>
      <c r="R732" s="91"/>
      <c r="S732" s="91"/>
      <c r="T732" s="91"/>
      <c r="U732" s="91"/>
      <c r="V732" s="91"/>
      <c r="W732" s="91"/>
      <c r="X732" s="91"/>
      <c r="AK732" s="91"/>
      <c r="AL732" s="91"/>
      <c r="AM732" s="91"/>
      <c r="AN732" s="91"/>
      <c r="AO732" s="91"/>
      <c r="CU732" s="439"/>
      <c r="CY732" s="87"/>
    </row>
    <row r="733" spans="1:103" s="88" customFormat="1" x14ac:dyDescent="0.25">
      <c r="A733" s="91"/>
      <c r="B733" s="91"/>
      <c r="C733" s="91"/>
      <c r="D733" s="91"/>
      <c r="E733" s="91"/>
      <c r="F733" s="91"/>
      <c r="G733" s="91"/>
      <c r="I733" s="91"/>
      <c r="K733" s="91"/>
      <c r="L733" s="91"/>
      <c r="M733" s="91"/>
      <c r="N733" s="91"/>
      <c r="O733" s="91"/>
      <c r="P733" s="91"/>
      <c r="Q733" s="91"/>
      <c r="R733" s="91"/>
      <c r="S733" s="91"/>
      <c r="T733" s="91"/>
      <c r="U733" s="91"/>
      <c r="V733" s="91"/>
      <c r="W733" s="91"/>
      <c r="X733" s="91"/>
      <c r="AK733" s="91"/>
      <c r="AL733" s="91"/>
      <c r="AM733" s="91"/>
      <c r="AN733" s="91"/>
      <c r="AO733" s="91"/>
      <c r="CU733" s="439"/>
      <c r="CY733" s="87"/>
    </row>
    <row r="734" spans="1:103" s="88" customFormat="1" x14ac:dyDescent="0.25">
      <c r="A734" s="91"/>
      <c r="B734" s="91"/>
      <c r="C734" s="91"/>
      <c r="D734" s="91"/>
      <c r="E734" s="91"/>
      <c r="F734" s="91"/>
      <c r="G734" s="91"/>
      <c r="I734" s="91"/>
      <c r="K734" s="91"/>
      <c r="L734" s="91"/>
      <c r="M734" s="91"/>
      <c r="N734" s="91"/>
      <c r="O734" s="91"/>
      <c r="P734" s="91"/>
      <c r="Q734" s="91"/>
      <c r="R734" s="91"/>
      <c r="S734" s="91"/>
      <c r="T734" s="91"/>
      <c r="U734" s="91"/>
      <c r="V734" s="91"/>
      <c r="W734" s="91"/>
      <c r="X734" s="91"/>
      <c r="AK734" s="91"/>
      <c r="AL734" s="91"/>
      <c r="AM734" s="91"/>
      <c r="AN734" s="91"/>
      <c r="AO734" s="91"/>
      <c r="CU734" s="439"/>
      <c r="CY734" s="87"/>
    </row>
    <row r="735" spans="1:103" s="88" customFormat="1" x14ac:dyDescent="0.25">
      <c r="A735" s="91"/>
      <c r="B735" s="91"/>
      <c r="C735" s="91"/>
      <c r="D735" s="91"/>
      <c r="E735" s="91"/>
      <c r="F735" s="91"/>
      <c r="G735" s="91"/>
      <c r="I735" s="91"/>
      <c r="K735" s="91"/>
      <c r="L735" s="91"/>
      <c r="M735" s="91"/>
      <c r="N735" s="91"/>
      <c r="O735" s="91"/>
      <c r="P735" s="91"/>
      <c r="Q735" s="91"/>
      <c r="R735" s="91"/>
      <c r="S735" s="91"/>
      <c r="T735" s="91"/>
      <c r="U735" s="91"/>
      <c r="V735" s="91"/>
      <c r="W735" s="91"/>
      <c r="X735" s="91"/>
      <c r="AK735" s="91"/>
      <c r="AL735" s="91"/>
      <c r="AM735" s="91"/>
      <c r="AN735" s="91"/>
      <c r="AO735" s="91"/>
      <c r="CU735" s="439"/>
      <c r="CY735" s="87"/>
    </row>
    <row r="736" spans="1:103" s="88" customFormat="1" x14ac:dyDescent="0.25">
      <c r="A736" s="91"/>
      <c r="B736" s="91"/>
      <c r="C736" s="91"/>
      <c r="D736" s="91"/>
      <c r="E736" s="91"/>
      <c r="F736" s="91"/>
      <c r="G736" s="91"/>
      <c r="I736" s="91"/>
      <c r="K736" s="91"/>
      <c r="L736" s="91"/>
      <c r="M736" s="91"/>
      <c r="N736" s="91"/>
      <c r="O736" s="91"/>
      <c r="P736" s="91"/>
      <c r="Q736" s="91"/>
      <c r="R736" s="91"/>
      <c r="S736" s="91"/>
      <c r="T736" s="91"/>
      <c r="U736" s="91"/>
      <c r="V736" s="91"/>
      <c r="W736" s="91"/>
      <c r="X736" s="91"/>
      <c r="AK736" s="91"/>
      <c r="AL736" s="91"/>
      <c r="AM736" s="91"/>
      <c r="AN736" s="91"/>
      <c r="AO736" s="91"/>
      <c r="CU736" s="439"/>
      <c r="CY736" s="87"/>
    </row>
    <row r="737" spans="1:103" s="88" customFormat="1" x14ac:dyDescent="0.25">
      <c r="A737" s="91"/>
      <c r="B737" s="91"/>
      <c r="C737" s="91"/>
      <c r="D737" s="91"/>
      <c r="E737" s="91"/>
      <c r="F737" s="91"/>
      <c r="G737" s="91"/>
      <c r="I737" s="91"/>
      <c r="K737" s="91"/>
      <c r="L737" s="91"/>
      <c r="M737" s="91"/>
      <c r="N737" s="91"/>
      <c r="O737" s="91"/>
      <c r="P737" s="91"/>
      <c r="Q737" s="91"/>
      <c r="R737" s="91"/>
      <c r="S737" s="91"/>
      <c r="T737" s="91"/>
      <c r="U737" s="91"/>
      <c r="V737" s="91"/>
      <c r="W737" s="91"/>
      <c r="X737" s="91"/>
      <c r="AK737" s="91"/>
      <c r="AL737" s="91"/>
      <c r="AM737" s="91"/>
      <c r="AN737" s="91"/>
      <c r="AO737" s="91"/>
      <c r="CU737" s="439"/>
      <c r="CY737" s="87"/>
    </row>
    <row r="738" spans="1:103" s="88" customFormat="1" x14ac:dyDescent="0.25">
      <c r="A738" s="91"/>
      <c r="B738" s="91"/>
      <c r="C738" s="91"/>
      <c r="D738" s="91"/>
      <c r="E738" s="91"/>
      <c r="F738" s="91"/>
      <c r="G738" s="91"/>
      <c r="I738" s="91"/>
      <c r="K738" s="91"/>
      <c r="L738" s="91"/>
      <c r="M738" s="91"/>
      <c r="N738" s="91"/>
      <c r="O738" s="91"/>
      <c r="P738" s="91"/>
      <c r="Q738" s="91"/>
      <c r="R738" s="91"/>
      <c r="S738" s="91"/>
      <c r="T738" s="91"/>
      <c r="U738" s="91"/>
      <c r="V738" s="91"/>
      <c r="W738" s="91"/>
      <c r="X738" s="91"/>
      <c r="AK738" s="91"/>
      <c r="AL738" s="91"/>
      <c r="AM738" s="91"/>
      <c r="AN738" s="91"/>
      <c r="AO738" s="91"/>
      <c r="CU738" s="439"/>
      <c r="CY738" s="87"/>
    </row>
    <row r="739" spans="1:103" s="88" customFormat="1" x14ac:dyDescent="0.25">
      <c r="A739" s="91"/>
      <c r="B739" s="91"/>
      <c r="C739" s="91"/>
      <c r="D739" s="91"/>
      <c r="E739" s="91"/>
      <c r="F739" s="91"/>
      <c r="G739" s="91"/>
      <c r="I739" s="91"/>
      <c r="K739" s="91"/>
      <c r="L739" s="91"/>
      <c r="M739" s="91"/>
      <c r="N739" s="91"/>
      <c r="O739" s="91"/>
      <c r="P739" s="91"/>
      <c r="Q739" s="91"/>
      <c r="R739" s="91"/>
      <c r="S739" s="91"/>
      <c r="T739" s="91"/>
      <c r="U739" s="91"/>
      <c r="V739" s="91"/>
      <c r="W739" s="91"/>
      <c r="X739" s="91"/>
      <c r="AK739" s="91"/>
      <c r="AL739" s="91"/>
      <c r="AM739" s="91"/>
      <c r="AN739" s="91"/>
      <c r="AO739" s="91"/>
      <c r="CU739" s="439"/>
      <c r="CY739" s="87"/>
    </row>
    <row r="740" spans="1:103" s="88" customFormat="1" x14ac:dyDescent="0.25">
      <c r="A740" s="91"/>
      <c r="B740" s="91"/>
      <c r="C740" s="91"/>
      <c r="D740" s="91"/>
      <c r="E740" s="91"/>
      <c r="F740" s="91"/>
      <c r="G740" s="91"/>
      <c r="I740" s="91"/>
      <c r="K740" s="91"/>
      <c r="L740" s="91"/>
      <c r="M740" s="91"/>
      <c r="N740" s="91"/>
      <c r="O740" s="91"/>
      <c r="P740" s="91"/>
      <c r="Q740" s="91"/>
      <c r="R740" s="91"/>
      <c r="S740" s="91"/>
      <c r="T740" s="91"/>
      <c r="U740" s="91"/>
      <c r="V740" s="91"/>
      <c r="W740" s="91"/>
      <c r="X740" s="91"/>
      <c r="AK740" s="91"/>
      <c r="AL740" s="91"/>
      <c r="AM740" s="91"/>
      <c r="AN740" s="91"/>
      <c r="AO740" s="91"/>
      <c r="CU740" s="439"/>
      <c r="CY740" s="87"/>
    </row>
    <row r="741" spans="1:103" s="88" customFormat="1" x14ac:dyDescent="0.25">
      <c r="A741" s="91"/>
      <c r="B741" s="91"/>
      <c r="C741" s="91"/>
      <c r="D741" s="91"/>
      <c r="E741" s="91"/>
      <c r="F741" s="91"/>
      <c r="G741" s="91"/>
      <c r="I741" s="91"/>
      <c r="K741" s="91"/>
      <c r="L741" s="91"/>
      <c r="M741" s="91"/>
      <c r="N741" s="91"/>
      <c r="O741" s="91"/>
      <c r="P741" s="91"/>
      <c r="Q741" s="91"/>
      <c r="R741" s="91"/>
      <c r="S741" s="91"/>
      <c r="T741" s="91"/>
      <c r="U741" s="91"/>
      <c r="V741" s="91"/>
      <c r="W741" s="91"/>
      <c r="X741" s="91"/>
      <c r="AK741" s="91"/>
      <c r="AL741" s="91"/>
      <c r="AM741" s="91"/>
      <c r="AN741" s="91"/>
      <c r="AO741" s="91"/>
      <c r="CU741" s="439"/>
      <c r="CY741" s="87"/>
    </row>
    <row r="742" spans="1:103" s="88" customFormat="1" x14ac:dyDescent="0.25">
      <c r="A742" s="91"/>
      <c r="B742" s="91"/>
      <c r="C742" s="91"/>
      <c r="D742" s="91"/>
      <c r="E742" s="91"/>
      <c r="F742" s="91"/>
      <c r="G742" s="91"/>
      <c r="I742" s="91"/>
      <c r="K742" s="91"/>
      <c r="L742" s="91"/>
      <c r="M742" s="91"/>
      <c r="N742" s="91"/>
      <c r="O742" s="91"/>
      <c r="P742" s="91"/>
      <c r="Q742" s="91"/>
      <c r="R742" s="91"/>
      <c r="S742" s="91"/>
      <c r="T742" s="91"/>
      <c r="U742" s="91"/>
      <c r="V742" s="91"/>
      <c r="W742" s="91"/>
      <c r="X742" s="91"/>
      <c r="AK742" s="91"/>
      <c r="AL742" s="91"/>
      <c r="AM742" s="91"/>
      <c r="AN742" s="91"/>
      <c r="AO742" s="91"/>
      <c r="CU742" s="439"/>
      <c r="CY742" s="87"/>
    </row>
    <row r="743" spans="1:103" s="88" customFormat="1" x14ac:dyDescent="0.25">
      <c r="A743" s="91"/>
      <c r="B743" s="91"/>
      <c r="C743" s="91"/>
      <c r="D743" s="91"/>
      <c r="E743" s="91"/>
      <c r="F743" s="91"/>
      <c r="G743" s="91"/>
      <c r="I743" s="91"/>
      <c r="K743" s="91"/>
      <c r="L743" s="91"/>
      <c r="M743" s="91"/>
      <c r="N743" s="91"/>
      <c r="O743" s="91"/>
      <c r="P743" s="91"/>
      <c r="Q743" s="91"/>
      <c r="R743" s="91"/>
      <c r="S743" s="91"/>
      <c r="T743" s="91"/>
      <c r="U743" s="91"/>
      <c r="V743" s="91"/>
      <c r="W743" s="91"/>
      <c r="X743" s="91"/>
      <c r="AK743" s="91"/>
      <c r="AL743" s="91"/>
      <c r="AM743" s="91"/>
      <c r="AN743" s="91"/>
      <c r="AO743" s="91"/>
      <c r="CU743" s="439"/>
      <c r="CY743" s="87"/>
    </row>
    <row r="744" spans="1:103" s="88" customFormat="1" x14ac:dyDescent="0.25">
      <c r="A744" s="91"/>
      <c r="B744" s="91"/>
      <c r="C744" s="91"/>
      <c r="D744" s="91"/>
      <c r="E744" s="91"/>
      <c r="F744" s="91"/>
      <c r="G744" s="91"/>
      <c r="I744" s="91"/>
      <c r="K744" s="91"/>
      <c r="L744" s="91"/>
      <c r="M744" s="91"/>
      <c r="N744" s="91"/>
      <c r="O744" s="91"/>
      <c r="P744" s="91"/>
      <c r="Q744" s="91"/>
      <c r="R744" s="91"/>
      <c r="S744" s="91"/>
      <c r="T744" s="91"/>
      <c r="U744" s="91"/>
      <c r="V744" s="91"/>
      <c r="W744" s="91"/>
      <c r="X744" s="91"/>
      <c r="AK744" s="91"/>
      <c r="AL744" s="91"/>
      <c r="AM744" s="91"/>
      <c r="AN744" s="91"/>
      <c r="AO744" s="91"/>
      <c r="CU744" s="439"/>
      <c r="CY744" s="87"/>
    </row>
    <row r="745" spans="1:103" s="88" customFormat="1" x14ac:dyDescent="0.25">
      <c r="A745" s="91"/>
      <c r="B745" s="91"/>
      <c r="C745" s="91"/>
      <c r="D745" s="91"/>
      <c r="E745" s="91"/>
      <c r="F745" s="91"/>
      <c r="G745" s="91"/>
      <c r="I745" s="91"/>
      <c r="K745" s="91"/>
      <c r="L745" s="91"/>
      <c r="M745" s="91"/>
      <c r="N745" s="91"/>
      <c r="O745" s="91"/>
      <c r="P745" s="91"/>
      <c r="Q745" s="91"/>
      <c r="R745" s="91"/>
      <c r="S745" s="91"/>
      <c r="T745" s="91"/>
      <c r="U745" s="91"/>
      <c r="V745" s="91"/>
      <c r="W745" s="91"/>
      <c r="X745" s="91"/>
      <c r="AK745" s="91"/>
      <c r="AL745" s="91"/>
      <c r="AM745" s="91"/>
      <c r="AN745" s="91"/>
      <c r="AO745" s="91"/>
      <c r="CU745" s="439"/>
      <c r="CY745" s="87"/>
    </row>
    <row r="746" spans="1:103" s="88" customFormat="1" x14ac:dyDescent="0.25">
      <c r="A746" s="91"/>
      <c r="B746" s="91"/>
      <c r="C746" s="91"/>
      <c r="D746" s="91"/>
      <c r="E746" s="91"/>
      <c r="F746" s="91"/>
      <c r="G746" s="91"/>
      <c r="I746" s="91"/>
      <c r="K746" s="91"/>
      <c r="L746" s="91"/>
      <c r="M746" s="91"/>
      <c r="N746" s="91"/>
      <c r="O746" s="91"/>
      <c r="P746" s="91"/>
      <c r="Q746" s="91"/>
      <c r="R746" s="91"/>
      <c r="S746" s="91"/>
      <c r="T746" s="91"/>
      <c r="U746" s="91"/>
      <c r="V746" s="91"/>
      <c r="W746" s="91"/>
      <c r="X746" s="91"/>
      <c r="AK746" s="91"/>
      <c r="AL746" s="91"/>
      <c r="AM746" s="91"/>
      <c r="AN746" s="91"/>
      <c r="AO746" s="91"/>
      <c r="CU746" s="439"/>
      <c r="CY746" s="87"/>
    </row>
    <row r="747" spans="1:103" s="88" customFormat="1" x14ac:dyDescent="0.25">
      <c r="A747" s="91"/>
      <c r="B747" s="91"/>
      <c r="C747" s="91"/>
      <c r="D747" s="91"/>
      <c r="E747" s="91"/>
      <c r="F747" s="91"/>
      <c r="G747" s="91"/>
      <c r="I747" s="91"/>
      <c r="K747" s="91"/>
      <c r="L747" s="91"/>
      <c r="M747" s="91"/>
      <c r="N747" s="91"/>
      <c r="O747" s="91"/>
      <c r="P747" s="91"/>
      <c r="Q747" s="91"/>
      <c r="R747" s="91"/>
      <c r="S747" s="91"/>
      <c r="T747" s="91"/>
      <c r="U747" s="91"/>
      <c r="V747" s="91"/>
      <c r="W747" s="91"/>
      <c r="X747" s="91"/>
      <c r="AK747" s="91"/>
      <c r="AL747" s="91"/>
      <c r="AM747" s="91"/>
      <c r="AN747" s="91"/>
      <c r="AO747" s="91"/>
      <c r="CU747" s="439"/>
      <c r="CY747" s="87"/>
    </row>
    <row r="748" spans="1:103" s="88" customFormat="1" x14ac:dyDescent="0.25">
      <c r="A748" s="91"/>
      <c r="B748" s="91"/>
      <c r="C748" s="91"/>
      <c r="D748" s="91"/>
      <c r="E748" s="91"/>
      <c r="F748" s="91"/>
      <c r="G748" s="91"/>
      <c r="I748" s="91"/>
      <c r="K748" s="91"/>
      <c r="L748" s="91"/>
      <c r="M748" s="91"/>
      <c r="N748" s="91"/>
      <c r="O748" s="91"/>
      <c r="P748" s="91"/>
      <c r="Q748" s="91"/>
      <c r="R748" s="91"/>
      <c r="S748" s="91"/>
      <c r="T748" s="91"/>
      <c r="U748" s="91"/>
      <c r="V748" s="91"/>
      <c r="W748" s="91"/>
      <c r="X748" s="91"/>
      <c r="AK748" s="91"/>
      <c r="AL748" s="91"/>
      <c r="AM748" s="91"/>
      <c r="AN748" s="91"/>
      <c r="AO748" s="91"/>
      <c r="CU748" s="439"/>
      <c r="CY748" s="87"/>
    </row>
    <row r="749" spans="1:103" s="88" customFormat="1" x14ac:dyDescent="0.25">
      <c r="A749" s="91"/>
      <c r="B749" s="91"/>
      <c r="C749" s="91"/>
      <c r="D749" s="91"/>
      <c r="E749" s="91"/>
      <c r="F749" s="91"/>
      <c r="G749" s="91"/>
      <c r="I749" s="91"/>
      <c r="K749" s="91"/>
      <c r="L749" s="91"/>
      <c r="M749" s="91"/>
      <c r="N749" s="91"/>
      <c r="O749" s="91"/>
      <c r="P749" s="91"/>
      <c r="Q749" s="91"/>
      <c r="R749" s="91"/>
      <c r="S749" s="91"/>
      <c r="T749" s="91"/>
      <c r="U749" s="91"/>
      <c r="V749" s="91"/>
      <c r="W749" s="91"/>
      <c r="X749" s="91"/>
      <c r="AK749" s="91"/>
      <c r="AL749" s="91"/>
      <c r="AM749" s="91"/>
      <c r="AN749" s="91"/>
      <c r="AO749" s="91"/>
      <c r="CU749" s="439"/>
      <c r="CY749" s="87"/>
    </row>
    <row r="750" spans="1:103" s="88" customFormat="1" x14ac:dyDescent="0.25">
      <c r="A750" s="91"/>
      <c r="B750" s="91"/>
      <c r="C750" s="91"/>
      <c r="D750" s="91"/>
      <c r="E750" s="91"/>
      <c r="F750" s="91"/>
      <c r="G750" s="91"/>
      <c r="I750" s="91"/>
      <c r="K750" s="91"/>
      <c r="L750" s="91"/>
      <c r="M750" s="91"/>
      <c r="N750" s="91"/>
      <c r="O750" s="91"/>
      <c r="P750" s="91"/>
      <c r="Q750" s="91"/>
      <c r="R750" s="91"/>
      <c r="S750" s="91"/>
      <c r="T750" s="91"/>
      <c r="U750" s="91"/>
      <c r="V750" s="91"/>
      <c r="W750" s="91"/>
      <c r="X750" s="91"/>
      <c r="AK750" s="91"/>
      <c r="AL750" s="91"/>
      <c r="AM750" s="91"/>
      <c r="AN750" s="91"/>
      <c r="AO750" s="91"/>
      <c r="CU750" s="439"/>
      <c r="CY750" s="87"/>
    </row>
    <row r="751" spans="1:103" s="88" customFormat="1" x14ac:dyDescent="0.25">
      <c r="A751" s="91"/>
      <c r="B751" s="91"/>
      <c r="C751" s="91"/>
      <c r="D751" s="91"/>
      <c r="E751" s="91"/>
      <c r="F751" s="91"/>
      <c r="G751" s="91"/>
      <c r="I751" s="91"/>
      <c r="K751" s="91"/>
      <c r="L751" s="91"/>
      <c r="M751" s="91"/>
      <c r="N751" s="91"/>
      <c r="O751" s="91"/>
      <c r="P751" s="91"/>
      <c r="Q751" s="91"/>
      <c r="R751" s="91"/>
      <c r="S751" s="91"/>
      <c r="T751" s="91"/>
      <c r="U751" s="91"/>
      <c r="V751" s="91"/>
      <c r="W751" s="91"/>
      <c r="X751" s="91"/>
      <c r="AK751" s="91"/>
      <c r="AL751" s="91"/>
      <c r="AM751" s="91"/>
      <c r="AN751" s="91"/>
      <c r="AO751" s="91"/>
      <c r="CU751" s="439"/>
      <c r="CY751" s="87"/>
    </row>
    <row r="752" spans="1:103" s="88" customFormat="1" x14ac:dyDescent="0.25">
      <c r="A752" s="91"/>
      <c r="B752" s="91"/>
      <c r="C752" s="91"/>
      <c r="D752" s="91"/>
      <c r="E752" s="91"/>
      <c r="F752" s="91"/>
      <c r="G752" s="91"/>
      <c r="I752" s="91"/>
      <c r="K752" s="91"/>
      <c r="L752" s="91"/>
      <c r="M752" s="91"/>
      <c r="N752" s="91"/>
      <c r="O752" s="91"/>
      <c r="P752" s="91"/>
      <c r="Q752" s="91"/>
      <c r="R752" s="91"/>
      <c r="S752" s="91"/>
      <c r="T752" s="91"/>
      <c r="U752" s="91"/>
      <c r="V752" s="91"/>
      <c r="W752" s="91"/>
      <c r="X752" s="91"/>
      <c r="AK752" s="91"/>
      <c r="AL752" s="91"/>
      <c r="AM752" s="91"/>
      <c r="AN752" s="91"/>
      <c r="AO752" s="91"/>
      <c r="CU752" s="439"/>
      <c r="CY752" s="87"/>
    </row>
    <row r="753" spans="1:103" s="88" customFormat="1" x14ac:dyDescent="0.25">
      <c r="A753" s="91"/>
      <c r="B753" s="91"/>
      <c r="C753" s="91"/>
      <c r="D753" s="91"/>
      <c r="E753" s="91"/>
      <c r="F753" s="91"/>
      <c r="G753" s="91"/>
      <c r="I753" s="91"/>
      <c r="K753" s="91"/>
      <c r="L753" s="91"/>
      <c r="M753" s="91"/>
      <c r="N753" s="91"/>
      <c r="O753" s="91"/>
      <c r="P753" s="91"/>
      <c r="Q753" s="91"/>
      <c r="R753" s="91"/>
      <c r="S753" s="91"/>
      <c r="T753" s="91"/>
      <c r="U753" s="91"/>
      <c r="V753" s="91"/>
      <c r="W753" s="91"/>
      <c r="X753" s="91"/>
      <c r="AK753" s="91"/>
      <c r="AL753" s="91"/>
      <c r="AM753" s="91"/>
      <c r="AN753" s="91"/>
      <c r="AO753" s="91"/>
      <c r="CU753" s="439"/>
      <c r="CY753" s="87"/>
    </row>
    <row r="754" spans="1:103" s="88" customFormat="1" x14ac:dyDescent="0.25">
      <c r="A754" s="91"/>
      <c r="B754" s="91"/>
      <c r="C754" s="91"/>
      <c r="D754" s="91"/>
      <c r="E754" s="91"/>
      <c r="F754" s="91"/>
      <c r="G754" s="91"/>
      <c r="I754" s="91"/>
      <c r="K754" s="91"/>
      <c r="L754" s="91"/>
      <c r="M754" s="91"/>
      <c r="N754" s="91"/>
      <c r="O754" s="91"/>
      <c r="P754" s="91"/>
      <c r="Q754" s="91"/>
      <c r="R754" s="91"/>
      <c r="S754" s="91"/>
      <c r="T754" s="91"/>
      <c r="U754" s="91"/>
      <c r="V754" s="91"/>
      <c r="W754" s="91"/>
      <c r="X754" s="91"/>
      <c r="AK754" s="91"/>
      <c r="AL754" s="91"/>
      <c r="AM754" s="91"/>
      <c r="AN754" s="91"/>
      <c r="AO754" s="91"/>
      <c r="CU754" s="439"/>
      <c r="CY754" s="87"/>
    </row>
    <row r="755" spans="1:103" s="88" customFormat="1" x14ac:dyDescent="0.25">
      <c r="A755" s="91"/>
      <c r="B755" s="91"/>
      <c r="C755" s="91"/>
      <c r="D755" s="91"/>
      <c r="E755" s="91"/>
      <c r="F755" s="91"/>
      <c r="G755" s="91"/>
      <c r="I755" s="91"/>
      <c r="K755" s="91"/>
      <c r="L755" s="91"/>
      <c r="M755" s="91"/>
      <c r="N755" s="91"/>
      <c r="O755" s="91"/>
      <c r="P755" s="91"/>
      <c r="Q755" s="91"/>
      <c r="R755" s="91"/>
      <c r="S755" s="91"/>
      <c r="T755" s="91"/>
      <c r="U755" s="91"/>
      <c r="V755" s="91"/>
      <c r="W755" s="91"/>
      <c r="X755" s="91"/>
      <c r="AK755" s="91"/>
      <c r="AL755" s="91"/>
      <c r="AM755" s="91"/>
      <c r="AN755" s="91"/>
      <c r="AO755" s="91"/>
      <c r="CU755" s="439"/>
      <c r="CY755" s="87"/>
    </row>
    <row r="756" spans="1:103" s="88" customFormat="1" x14ac:dyDescent="0.25">
      <c r="A756" s="91"/>
      <c r="B756" s="91"/>
      <c r="C756" s="91"/>
      <c r="D756" s="91"/>
      <c r="E756" s="91"/>
      <c r="F756" s="91"/>
      <c r="G756" s="91"/>
      <c r="I756" s="91"/>
      <c r="K756" s="91"/>
      <c r="L756" s="91"/>
      <c r="M756" s="91"/>
      <c r="N756" s="91"/>
      <c r="O756" s="91"/>
      <c r="P756" s="91"/>
      <c r="Q756" s="91"/>
      <c r="R756" s="91"/>
      <c r="S756" s="91"/>
      <c r="T756" s="91"/>
      <c r="U756" s="91"/>
      <c r="V756" s="91"/>
      <c r="W756" s="91"/>
      <c r="X756" s="91"/>
      <c r="AK756" s="91"/>
      <c r="AL756" s="91"/>
      <c r="AM756" s="91"/>
      <c r="AN756" s="91"/>
      <c r="AO756" s="91"/>
      <c r="CU756" s="439"/>
      <c r="CY756" s="87"/>
    </row>
    <row r="757" spans="1:103" s="88" customFormat="1" x14ac:dyDescent="0.25">
      <c r="A757" s="91"/>
      <c r="B757" s="91"/>
      <c r="C757" s="91"/>
      <c r="D757" s="91"/>
      <c r="E757" s="91"/>
      <c r="F757" s="91"/>
      <c r="G757" s="91"/>
      <c r="I757" s="91"/>
      <c r="K757" s="91"/>
      <c r="L757" s="91"/>
      <c r="M757" s="91"/>
      <c r="N757" s="91"/>
      <c r="O757" s="91"/>
      <c r="P757" s="91"/>
      <c r="Q757" s="91"/>
      <c r="R757" s="91"/>
      <c r="S757" s="91"/>
      <c r="T757" s="91"/>
      <c r="U757" s="91"/>
      <c r="V757" s="91"/>
      <c r="W757" s="91"/>
      <c r="X757" s="91"/>
      <c r="AK757" s="91"/>
      <c r="AL757" s="91"/>
      <c r="AM757" s="91"/>
      <c r="AN757" s="91"/>
      <c r="AO757" s="91"/>
      <c r="CU757" s="439"/>
      <c r="CY757" s="87"/>
    </row>
    <row r="758" spans="1:103" s="88" customFormat="1" x14ac:dyDescent="0.25">
      <c r="A758" s="91"/>
      <c r="B758" s="91"/>
      <c r="C758" s="91"/>
      <c r="D758" s="91"/>
      <c r="E758" s="91"/>
      <c r="F758" s="91"/>
      <c r="G758" s="91"/>
      <c r="I758" s="91"/>
      <c r="K758" s="91"/>
      <c r="L758" s="91"/>
      <c r="M758" s="91"/>
      <c r="N758" s="91"/>
      <c r="O758" s="91"/>
      <c r="P758" s="91"/>
      <c r="Q758" s="91"/>
      <c r="R758" s="91"/>
      <c r="S758" s="91"/>
      <c r="T758" s="91"/>
      <c r="U758" s="91"/>
      <c r="V758" s="91"/>
      <c r="W758" s="91"/>
      <c r="X758" s="91"/>
      <c r="AK758" s="91"/>
      <c r="AL758" s="91"/>
      <c r="AM758" s="91"/>
      <c r="AN758" s="91"/>
      <c r="AO758" s="91"/>
      <c r="CU758" s="439"/>
      <c r="CY758" s="87"/>
    </row>
    <row r="759" spans="1:103" s="88" customFormat="1" x14ac:dyDescent="0.25">
      <c r="A759" s="91"/>
      <c r="B759" s="91"/>
      <c r="C759" s="91"/>
      <c r="D759" s="91"/>
      <c r="E759" s="91"/>
      <c r="F759" s="91"/>
      <c r="G759" s="91"/>
      <c r="I759" s="91"/>
      <c r="K759" s="91"/>
      <c r="L759" s="91"/>
      <c r="M759" s="91"/>
      <c r="N759" s="91"/>
      <c r="O759" s="91"/>
      <c r="P759" s="91"/>
      <c r="Q759" s="91"/>
      <c r="R759" s="91"/>
      <c r="S759" s="91"/>
      <c r="T759" s="91"/>
      <c r="U759" s="91"/>
      <c r="V759" s="91"/>
      <c r="W759" s="91"/>
      <c r="X759" s="91"/>
      <c r="AK759" s="91"/>
      <c r="AL759" s="91"/>
      <c r="AM759" s="91"/>
      <c r="AN759" s="91"/>
      <c r="AO759" s="91"/>
      <c r="CU759" s="439"/>
      <c r="CY759" s="87"/>
    </row>
    <row r="760" spans="1:103" s="88" customFormat="1" x14ac:dyDescent="0.25">
      <c r="A760" s="91"/>
      <c r="B760" s="91"/>
      <c r="C760" s="91"/>
      <c r="D760" s="91"/>
      <c r="E760" s="91"/>
      <c r="F760" s="91"/>
      <c r="G760" s="91"/>
      <c r="I760" s="91"/>
      <c r="K760" s="91"/>
      <c r="L760" s="91"/>
      <c r="M760" s="91"/>
      <c r="N760" s="91"/>
      <c r="O760" s="91"/>
      <c r="P760" s="91"/>
      <c r="Q760" s="91"/>
      <c r="R760" s="91"/>
      <c r="S760" s="91"/>
      <c r="T760" s="91"/>
      <c r="U760" s="91"/>
      <c r="V760" s="91"/>
      <c r="W760" s="91"/>
      <c r="X760" s="91"/>
      <c r="AK760" s="91"/>
      <c r="AL760" s="91"/>
      <c r="AM760" s="91"/>
      <c r="AN760" s="91"/>
      <c r="AO760" s="91"/>
      <c r="CU760" s="439"/>
      <c r="CY760" s="87"/>
    </row>
    <row r="761" spans="1:103" s="88" customFormat="1" x14ac:dyDescent="0.25">
      <c r="A761" s="91"/>
      <c r="B761" s="91"/>
      <c r="C761" s="91"/>
      <c r="D761" s="91"/>
      <c r="E761" s="91"/>
      <c r="F761" s="91"/>
      <c r="G761" s="91"/>
      <c r="I761" s="91"/>
      <c r="K761" s="91"/>
      <c r="L761" s="91"/>
      <c r="M761" s="91"/>
      <c r="N761" s="91"/>
      <c r="O761" s="91"/>
      <c r="P761" s="91"/>
      <c r="Q761" s="91"/>
      <c r="R761" s="91"/>
      <c r="S761" s="91"/>
      <c r="T761" s="91"/>
      <c r="U761" s="91"/>
      <c r="V761" s="91"/>
      <c r="W761" s="91"/>
      <c r="X761" s="91"/>
      <c r="AK761" s="91"/>
      <c r="AL761" s="91"/>
      <c r="AM761" s="91"/>
      <c r="AN761" s="91"/>
      <c r="AO761" s="91"/>
      <c r="CU761" s="439"/>
      <c r="CY761" s="87"/>
    </row>
    <row r="762" spans="1:103" s="88" customFormat="1" x14ac:dyDescent="0.25">
      <c r="A762" s="91"/>
      <c r="B762" s="91"/>
      <c r="C762" s="91"/>
      <c r="D762" s="91"/>
      <c r="E762" s="91"/>
      <c r="F762" s="91"/>
      <c r="G762" s="91"/>
      <c r="I762" s="91"/>
      <c r="K762" s="91"/>
      <c r="L762" s="91"/>
      <c r="M762" s="91"/>
      <c r="N762" s="91"/>
      <c r="O762" s="91"/>
      <c r="P762" s="91"/>
      <c r="Q762" s="91"/>
      <c r="R762" s="91"/>
      <c r="S762" s="91"/>
      <c r="T762" s="91"/>
      <c r="U762" s="91"/>
      <c r="V762" s="91"/>
      <c r="W762" s="91"/>
      <c r="X762" s="91"/>
      <c r="AK762" s="91"/>
      <c r="AL762" s="91"/>
      <c r="AM762" s="91"/>
      <c r="AN762" s="91"/>
      <c r="AO762" s="91"/>
      <c r="CU762" s="439"/>
      <c r="CY762" s="87"/>
    </row>
    <row r="763" spans="1:103" s="88" customFormat="1" x14ac:dyDescent="0.25">
      <c r="A763" s="91"/>
      <c r="B763" s="91"/>
      <c r="C763" s="91"/>
      <c r="D763" s="91"/>
      <c r="E763" s="91"/>
      <c r="F763" s="91"/>
      <c r="G763" s="91"/>
      <c r="I763" s="91"/>
      <c r="K763" s="91"/>
      <c r="L763" s="91"/>
      <c r="M763" s="91"/>
      <c r="N763" s="91"/>
      <c r="O763" s="91"/>
      <c r="P763" s="91"/>
      <c r="Q763" s="91"/>
      <c r="R763" s="91"/>
      <c r="S763" s="91"/>
      <c r="T763" s="91"/>
      <c r="U763" s="91"/>
      <c r="V763" s="91"/>
      <c r="W763" s="91"/>
      <c r="X763" s="91"/>
      <c r="AK763" s="91"/>
      <c r="AL763" s="91"/>
      <c r="AM763" s="91"/>
      <c r="AN763" s="91"/>
      <c r="AO763" s="91"/>
      <c r="CU763" s="439"/>
      <c r="CY763" s="87"/>
    </row>
    <row r="764" spans="1:103" s="88" customFormat="1" x14ac:dyDescent="0.25">
      <c r="A764" s="91"/>
      <c r="B764" s="91"/>
      <c r="C764" s="91"/>
      <c r="D764" s="91"/>
      <c r="E764" s="91"/>
      <c r="F764" s="91"/>
      <c r="G764" s="91"/>
      <c r="I764" s="91"/>
      <c r="K764" s="91"/>
      <c r="L764" s="91"/>
      <c r="M764" s="91"/>
      <c r="N764" s="91"/>
      <c r="O764" s="91"/>
      <c r="P764" s="91"/>
      <c r="Q764" s="91"/>
      <c r="R764" s="91"/>
      <c r="S764" s="91"/>
      <c r="T764" s="91"/>
      <c r="U764" s="91"/>
      <c r="V764" s="91"/>
      <c r="W764" s="91"/>
      <c r="X764" s="91"/>
      <c r="AK764" s="91"/>
      <c r="AL764" s="91"/>
      <c r="AM764" s="91"/>
      <c r="AN764" s="91"/>
      <c r="AO764" s="91"/>
      <c r="CU764" s="439"/>
      <c r="CY764" s="87"/>
    </row>
    <row r="765" spans="1:103" s="88" customFormat="1" x14ac:dyDescent="0.25">
      <c r="A765" s="91"/>
      <c r="B765" s="91"/>
      <c r="C765" s="91"/>
      <c r="D765" s="91"/>
      <c r="E765" s="91"/>
      <c r="F765" s="91"/>
      <c r="G765" s="91"/>
      <c r="I765" s="91"/>
      <c r="K765" s="91"/>
      <c r="L765" s="91"/>
      <c r="M765" s="91"/>
      <c r="N765" s="91"/>
      <c r="O765" s="91"/>
      <c r="P765" s="91"/>
      <c r="Q765" s="91"/>
      <c r="R765" s="91"/>
      <c r="S765" s="91"/>
      <c r="T765" s="91"/>
      <c r="U765" s="91"/>
      <c r="V765" s="91"/>
      <c r="W765" s="91"/>
      <c r="X765" s="91"/>
      <c r="AK765" s="91"/>
      <c r="AL765" s="91"/>
      <c r="AM765" s="91"/>
      <c r="AN765" s="91"/>
      <c r="AO765" s="91"/>
      <c r="CU765" s="439"/>
      <c r="CY765" s="87"/>
    </row>
    <row r="766" spans="1:103" s="88" customFormat="1" x14ac:dyDescent="0.25">
      <c r="A766" s="91"/>
      <c r="B766" s="91"/>
      <c r="C766" s="91"/>
      <c r="D766" s="91"/>
      <c r="E766" s="91"/>
      <c r="F766" s="91"/>
      <c r="G766" s="91"/>
      <c r="I766" s="91"/>
      <c r="K766" s="91"/>
      <c r="L766" s="91"/>
      <c r="M766" s="91"/>
      <c r="N766" s="91"/>
      <c r="O766" s="91"/>
      <c r="P766" s="91"/>
      <c r="Q766" s="91"/>
      <c r="R766" s="91"/>
      <c r="S766" s="91"/>
      <c r="T766" s="91"/>
      <c r="U766" s="91"/>
      <c r="V766" s="91"/>
      <c r="W766" s="91"/>
      <c r="X766" s="91"/>
      <c r="AK766" s="91"/>
      <c r="AL766" s="91"/>
      <c r="AM766" s="91"/>
      <c r="AN766" s="91"/>
      <c r="AO766" s="91"/>
      <c r="CU766" s="439"/>
      <c r="CY766" s="87"/>
    </row>
    <row r="767" spans="1:103" s="88" customFormat="1" x14ac:dyDescent="0.25">
      <c r="A767" s="91"/>
      <c r="B767" s="91"/>
      <c r="C767" s="91"/>
      <c r="D767" s="91"/>
      <c r="E767" s="91"/>
      <c r="F767" s="91"/>
      <c r="G767" s="91"/>
      <c r="I767" s="91"/>
      <c r="K767" s="91"/>
      <c r="L767" s="91"/>
      <c r="M767" s="91"/>
      <c r="N767" s="91"/>
      <c r="O767" s="91"/>
      <c r="P767" s="91"/>
      <c r="Q767" s="91"/>
      <c r="R767" s="91"/>
      <c r="S767" s="91"/>
      <c r="T767" s="91"/>
      <c r="U767" s="91"/>
      <c r="V767" s="91"/>
      <c r="W767" s="91"/>
      <c r="X767" s="91"/>
      <c r="AK767" s="91"/>
      <c r="AL767" s="91"/>
      <c r="AM767" s="91"/>
      <c r="AN767" s="91"/>
      <c r="AO767" s="91"/>
      <c r="CU767" s="439"/>
      <c r="CY767" s="87"/>
    </row>
    <row r="768" spans="1:103" s="88" customFormat="1" x14ac:dyDescent="0.25">
      <c r="A768" s="91"/>
      <c r="B768" s="91"/>
      <c r="C768" s="91"/>
      <c r="D768" s="91"/>
      <c r="E768" s="91"/>
      <c r="F768" s="91"/>
      <c r="G768" s="91"/>
      <c r="I768" s="91"/>
      <c r="K768" s="91"/>
      <c r="L768" s="91"/>
      <c r="M768" s="91"/>
      <c r="N768" s="91"/>
      <c r="O768" s="91"/>
      <c r="P768" s="91"/>
      <c r="Q768" s="91"/>
      <c r="R768" s="91"/>
      <c r="S768" s="91"/>
      <c r="T768" s="91"/>
      <c r="U768" s="91"/>
      <c r="V768" s="91"/>
      <c r="W768" s="91"/>
      <c r="X768" s="91"/>
      <c r="AK768" s="91"/>
      <c r="AL768" s="91"/>
      <c r="AM768" s="91"/>
      <c r="AN768" s="91"/>
      <c r="AO768" s="91"/>
      <c r="CU768" s="439"/>
      <c r="CY768" s="87"/>
    </row>
    <row r="769" spans="1:103" s="88" customFormat="1" x14ac:dyDescent="0.25">
      <c r="A769" s="91"/>
      <c r="B769" s="91"/>
      <c r="C769" s="91"/>
      <c r="D769" s="91"/>
      <c r="E769" s="91"/>
      <c r="F769" s="91"/>
      <c r="G769" s="91"/>
      <c r="I769" s="91"/>
      <c r="K769" s="91"/>
      <c r="L769" s="91"/>
      <c r="M769" s="91"/>
      <c r="N769" s="91"/>
      <c r="O769" s="91"/>
      <c r="P769" s="91"/>
      <c r="Q769" s="91"/>
      <c r="R769" s="91"/>
      <c r="S769" s="91"/>
      <c r="T769" s="91"/>
      <c r="U769" s="91"/>
      <c r="V769" s="91"/>
      <c r="W769" s="91"/>
      <c r="X769" s="91"/>
      <c r="AK769" s="91"/>
      <c r="AL769" s="91"/>
      <c r="AM769" s="91"/>
      <c r="AN769" s="91"/>
      <c r="AO769" s="91"/>
      <c r="CU769" s="439"/>
      <c r="CY769" s="87"/>
    </row>
    <row r="770" spans="1:103" s="88" customFormat="1" x14ac:dyDescent="0.25">
      <c r="A770" s="91"/>
      <c r="B770" s="91"/>
      <c r="C770" s="91"/>
      <c r="D770" s="91"/>
      <c r="E770" s="91"/>
      <c r="F770" s="91"/>
      <c r="G770" s="91"/>
      <c r="I770" s="91"/>
      <c r="K770" s="91"/>
      <c r="L770" s="91"/>
      <c r="M770" s="91"/>
      <c r="N770" s="91"/>
      <c r="O770" s="91"/>
      <c r="P770" s="91"/>
      <c r="Q770" s="91"/>
      <c r="R770" s="91"/>
      <c r="S770" s="91"/>
      <c r="T770" s="91"/>
      <c r="U770" s="91"/>
      <c r="V770" s="91"/>
      <c r="W770" s="91"/>
      <c r="X770" s="91"/>
      <c r="AK770" s="91"/>
      <c r="AL770" s="91"/>
      <c r="AM770" s="91"/>
      <c r="AN770" s="91"/>
      <c r="AO770" s="91"/>
      <c r="CU770" s="439"/>
      <c r="CY770" s="87"/>
    </row>
    <row r="771" spans="1:103" s="88" customFormat="1" x14ac:dyDescent="0.25">
      <c r="A771" s="91"/>
      <c r="B771" s="91"/>
      <c r="C771" s="91"/>
      <c r="D771" s="91"/>
      <c r="E771" s="91"/>
      <c r="F771" s="91"/>
      <c r="G771" s="91"/>
      <c r="I771" s="91"/>
      <c r="K771" s="91"/>
      <c r="L771" s="91"/>
      <c r="M771" s="91"/>
      <c r="N771" s="91"/>
      <c r="O771" s="91"/>
      <c r="P771" s="91"/>
      <c r="Q771" s="91"/>
      <c r="R771" s="91"/>
      <c r="S771" s="91"/>
      <c r="T771" s="91"/>
      <c r="U771" s="91"/>
      <c r="V771" s="91"/>
      <c r="W771" s="91"/>
      <c r="X771" s="91"/>
      <c r="AK771" s="91"/>
      <c r="AL771" s="91"/>
      <c r="AM771" s="91"/>
      <c r="AN771" s="91"/>
      <c r="AO771" s="91"/>
      <c r="CU771" s="439"/>
      <c r="CY771" s="87"/>
    </row>
    <row r="772" spans="1:103" s="88" customFormat="1" x14ac:dyDescent="0.25">
      <c r="A772" s="91"/>
      <c r="B772" s="91"/>
      <c r="C772" s="91"/>
      <c r="D772" s="91"/>
      <c r="E772" s="91"/>
      <c r="F772" s="91"/>
      <c r="G772" s="91"/>
      <c r="I772" s="91"/>
      <c r="K772" s="91"/>
      <c r="L772" s="91"/>
      <c r="M772" s="91"/>
      <c r="N772" s="91"/>
      <c r="O772" s="91"/>
      <c r="P772" s="91"/>
      <c r="Q772" s="91"/>
      <c r="R772" s="91"/>
      <c r="S772" s="91"/>
      <c r="T772" s="91"/>
      <c r="U772" s="91"/>
      <c r="V772" s="91"/>
      <c r="W772" s="91"/>
      <c r="X772" s="91"/>
      <c r="AK772" s="91"/>
      <c r="AL772" s="91"/>
      <c r="AM772" s="91"/>
      <c r="AN772" s="91"/>
      <c r="AO772" s="91"/>
      <c r="CU772" s="439"/>
      <c r="CY772" s="87"/>
    </row>
    <row r="773" spans="1:103" s="88" customFormat="1" x14ac:dyDescent="0.25">
      <c r="A773" s="91"/>
      <c r="B773" s="91"/>
      <c r="C773" s="91"/>
      <c r="D773" s="91"/>
      <c r="E773" s="91"/>
      <c r="F773" s="91"/>
      <c r="G773" s="91"/>
      <c r="I773" s="91"/>
      <c r="K773" s="91"/>
      <c r="L773" s="91"/>
      <c r="M773" s="91"/>
      <c r="N773" s="91"/>
      <c r="O773" s="91"/>
      <c r="P773" s="91"/>
      <c r="Q773" s="91"/>
      <c r="R773" s="91"/>
      <c r="S773" s="91"/>
      <c r="T773" s="91"/>
      <c r="U773" s="91"/>
      <c r="V773" s="91"/>
      <c r="W773" s="91"/>
      <c r="X773" s="91"/>
      <c r="AK773" s="91"/>
      <c r="AL773" s="91"/>
      <c r="AM773" s="91"/>
      <c r="AN773" s="91"/>
      <c r="AO773" s="91"/>
      <c r="CU773" s="439"/>
      <c r="CY773" s="87"/>
    </row>
    <row r="774" spans="1:103" s="88" customFormat="1" x14ac:dyDescent="0.25">
      <c r="A774" s="91"/>
      <c r="B774" s="91"/>
      <c r="C774" s="91"/>
      <c r="D774" s="91"/>
      <c r="E774" s="91"/>
      <c r="F774" s="91"/>
      <c r="G774" s="91"/>
      <c r="I774" s="91"/>
      <c r="K774" s="91"/>
      <c r="L774" s="91"/>
      <c r="M774" s="91"/>
      <c r="N774" s="91"/>
      <c r="O774" s="91"/>
      <c r="P774" s="91"/>
      <c r="Q774" s="91"/>
      <c r="R774" s="91"/>
      <c r="S774" s="91"/>
      <c r="T774" s="91"/>
      <c r="U774" s="91"/>
      <c r="V774" s="91"/>
      <c r="W774" s="91"/>
      <c r="X774" s="91"/>
      <c r="AK774" s="91"/>
      <c r="AL774" s="91"/>
      <c r="AM774" s="91"/>
      <c r="AN774" s="91"/>
      <c r="AO774" s="91"/>
      <c r="CU774" s="439"/>
      <c r="CY774" s="87"/>
    </row>
    <row r="775" spans="1:103" s="88" customFormat="1" x14ac:dyDescent="0.25">
      <c r="A775" s="91"/>
      <c r="B775" s="91"/>
      <c r="C775" s="91"/>
      <c r="D775" s="91"/>
      <c r="E775" s="91"/>
      <c r="F775" s="91"/>
      <c r="G775" s="91"/>
      <c r="I775" s="91"/>
      <c r="K775" s="91"/>
      <c r="L775" s="91"/>
      <c r="M775" s="91"/>
      <c r="N775" s="91"/>
      <c r="O775" s="91"/>
      <c r="P775" s="91"/>
      <c r="Q775" s="91"/>
      <c r="R775" s="91"/>
      <c r="S775" s="91"/>
      <c r="T775" s="91"/>
      <c r="U775" s="91"/>
      <c r="V775" s="91"/>
      <c r="W775" s="91"/>
      <c r="X775" s="91"/>
      <c r="AK775" s="91"/>
      <c r="AL775" s="91"/>
      <c r="AM775" s="91"/>
      <c r="AN775" s="91"/>
      <c r="AO775" s="91"/>
      <c r="CU775" s="439"/>
      <c r="CY775" s="87"/>
    </row>
    <row r="776" spans="1:103" s="88" customFormat="1" x14ac:dyDescent="0.25">
      <c r="A776" s="91"/>
      <c r="B776" s="91"/>
      <c r="C776" s="91"/>
      <c r="D776" s="91"/>
      <c r="E776" s="91"/>
      <c r="F776" s="91"/>
      <c r="G776" s="91"/>
      <c r="I776" s="91"/>
      <c r="K776" s="91"/>
      <c r="L776" s="91"/>
      <c r="M776" s="91"/>
      <c r="N776" s="91"/>
      <c r="O776" s="91"/>
      <c r="P776" s="91"/>
      <c r="Q776" s="91"/>
      <c r="R776" s="91"/>
      <c r="S776" s="91"/>
      <c r="T776" s="91"/>
      <c r="U776" s="91"/>
      <c r="V776" s="91"/>
      <c r="W776" s="91"/>
      <c r="X776" s="91"/>
      <c r="AK776" s="91"/>
      <c r="AL776" s="91"/>
      <c r="AM776" s="91"/>
      <c r="AN776" s="91"/>
      <c r="AO776" s="91"/>
      <c r="CU776" s="439"/>
      <c r="CY776" s="87"/>
    </row>
    <row r="777" spans="1:103" s="88" customFormat="1" x14ac:dyDescent="0.25">
      <c r="A777" s="91"/>
      <c r="B777" s="91"/>
      <c r="C777" s="91"/>
      <c r="D777" s="91"/>
      <c r="E777" s="91"/>
      <c r="F777" s="91"/>
      <c r="G777" s="91"/>
      <c r="I777" s="91"/>
      <c r="K777" s="91"/>
      <c r="L777" s="91"/>
      <c r="M777" s="91"/>
      <c r="N777" s="91"/>
      <c r="O777" s="91"/>
      <c r="P777" s="91"/>
      <c r="Q777" s="91"/>
      <c r="R777" s="91"/>
      <c r="S777" s="91"/>
      <c r="T777" s="91"/>
      <c r="U777" s="91"/>
      <c r="V777" s="91"/>
      <c r="W777" s="91"/>
      <c r="X777" s="91"/>
      <c r="AK777" s="91"/>
      <c r="AL777" s="91"/>
      <c r="AM777" s="91"/>
      <c r="AN777" s="91"/>
      <c r="AO777" s="91"/>
      <c r="CU777" s="439"/>
      <c r="CY777" s="87"/>
    </row>
    <row r="778" spans="1:103" s="88" customFormat="1" x14ac:dyDescent="0.25">
      <c r="A778" s="91"/>
      <c r="B778" s="91"/>
      <c r="C778" s="91"/>
      <c r="D778" s="91"/>
      <c r="E778" s="91"/>
      <c r="F778" s="91"/>
      <c r="G778" s="91"/>
      <c r="I778" s="91"/>
      <c r="K778" s="91"/>
      <c r="L778" s="91"/>
      <c r="M778" s="91"/>
      <c r="N778" s="91"/>
      <c r="O778" s="91"/>
      <c r="P778" s="91"/>
      <c r="Q778" s="91"/>
      <c r="R778" s="91"/>
      <c r="S778" s="91"/>
      <c r="T778" s="91"/>
      <c r="U778" s="91"/>
      <c r="V778" s="91"/>
      <c r="W778" s="91"/>
      <c r="X778" s="91"/>
      <c r="AK778" s="91"/>
      <c r="AL778" s="91"/>
      <c r="AM778" s="91"/>
      <c r="AN778" s="91"/>
      <c r="AO778" s="91"/>
      <c r="CU778" s="439"/>
      <c r="CY778" s="87"/>
    </row>
    <row r="779" spans="1:103" s="88" customFormat="1" x14ac:dyDescent="0.25">
      <c r="A779" s="91"/>
      <c r="B779" s="91"/>
      <c r="C779" s="91"/>
      <c r="D779" s="91"/>
      <c r="E779" s="91"/>
      <c r="F779" s="91"/>
      <c r="G779" s="91"/>
      <c r="I779" s="91"/>
      <c r="K779" s="91"/>
      <c r="L779" s="91"/>
      <c r="M779" s="91"/>
      <c r="N779" s="91"/>
      <c r="O779" s="91"/>
      <c r="P779" s="91"/>
      <c r="Q779" s="91"/>
      <c r="R779" s="91"/>
      <c r="S779" s="91"/>
      <c r="T779" s="91"/>
      <c r="U779" s="91"/>
      <c r="V779" s="91"/>
      <c r="W779" s="91"/>
      <c r="X779" s="91"/>
      <c r="AK779" s="91"/>
      <c r="AL779" s="91"/>
      <c r="AM779" s="91"/>
      <c r="AN779" s="91"/>
      <c r="AO779" s="91"/>
      <c r="CU779" s="439"/>
      <c r="CY779" s="87"/>
    </row>
    <row r="780" spans="1:103" s="88" customFormat="1" x14ac:dyDescent="0.25">
      <c r="A780" s="91"/>
      <c r="B780" s="91"/>
      <c r="C780" s="91"/>
      <c r="D780" s="91"/>
      <c r="E780" s="91"/>
      <c r="F780" s="91"/>
      <c r="G780" s="91"/>
      <c r="I780" s="91"/>
      <c r="K780" s="91"/>
      <c r="L780" s="91"/>
      <c r="M780" s="91"/>
      <c r="N780" s="91"/>
      <c r="O780" s="91"/>
      <c r="P780" s="91"/>
      <c r="Q780" s="91"/>
      <c r="R780" s="91"/>
      <c r="S780" s="91"/>
      <c r="T780" s="91"/>
      <c r="U780" s="91"/>
      <c r="V780" s="91"/>
      <c r="W780" s="91"/>
      <c r="X780" s="91"/>
      <c r="AK780" s="91"/>
      <c r="AL780" s="91"/>
      <c r="AM780" s="91"/>
      <c r="AN780" s="91"/>
      <c r="AO780" s="91"/>
      <c r="CU780" s="439"/>
      <c r="CY780" s="87"/>
    </row>
    <row r="781" spans="1:103" s="88" customFormat="1" x14ac:dyDescent="0.25">
      <c r="A781" s="91"/>
      <c r="B781" s="91"/>
      <c r="C781" s="91"/>
      <c r="D781" s="91"/>
      <c r="E781" s="91"/>
      <c r="F781" s="91"/>
      <c r="G781" s="91"/>
      <c r="I781" s="91"/>
      <c r="K781" s="91"/>
      <c r="L781" s="91"/>
      <c r="M781" s="91"/>
      <c r="N781" s="91"/>
      <c r="O781" s="91"/>
      <c r="P781" s="91"/>
      <c r="Q781" s="91"/>
      <c r="R781" s="91"/>
      <c r="S781" s="91"/>
      <c r="T781" s="91"/>
      <c r="U781" s="91"/>
      <c r="V781" s="91"/>
      <c r="W781" s="91"/>
      <c r="X781" s="91"/>
      <c r="AK781" s="91"/>
      <c r="AL781" s="91"/>
      <c r="AM781" s="91"/>
      <c r="AN781" s="91"/>
      <c r="AO781" s="91"/>
      <c r="CU781" s="439"/>
      <c r="CY781" s="87"/>
    </row>
    <row r="782" spans="1:103" s="88" customFormat="1" x14ac:dyDescent="0.25">
      <c r="A782" s="91"/>
      <c r="B782" s="91"/>
      <c r="C782" s="91"/>
      <c r="D782" s="91"/>
      <c r="E782" s="91"/>
      <c r="F782" s="91"/>
      <c r="G782" s="91"/>
      <c r="I782" s="91"/>
      <c r="K782" s="91"/>
      <c r="L782" s="91"/>
      <c r="M782" s="91"/>
      <c r="N782" s="91"/>
      <c r="O782" s="91"/>
      <c r="P782" s="91"/>
      <c r="Q782" s="91"/>
      <c r="R782" s="91"/>
      <c r="S782" s="91"/>
      <c r="T782" s="91"/>
      <c r="U782" s="91"/>
      <c r="V782" s="91"/>
      <c r="W782" s="91"/>
      <c r="X782" s="91"/>
      <c r="AK782" s="91"/>
      <c r="AL782" s="91"/>
      <c r="AM782" s="91"/>
      <c r="AN782" s="91"/>
      <c r="AO782" s="91"/>
      <c r="CU782" s="439"/>
      <c r="CY782" s="87"/>
    </row>
    <row r="783" spans="1:103" s="88" customFormat="1" x14ac:dyDescent="0.25">
      <c r="A783" s="91"/>
      <c r="B783" s="91"/>
      <c r="C783" s="91"/>
      <c r="D783" s="91"/>
      <c r="E783" s="91"/>
      <c r="F783" s="91"/>
      <c r="G783" s="91"/>
      <c r="I783" s="91"/>
      <c r="K783" s="91"/>
      <c r="L783" s="91"/>
      <c r="M783" s="91"/>
      <c r="N783" s="91"/>
      <c r="O783" s="91"/>
      <c r="P783" s="91"/>
      <c r="Q783" s="91"/>
      <c r="R783" s="91"/>
      <c r="S783" s="91"/>
      <c r="T783" s="91"/>
      <c r="U783" s="91"/>
      <c r="V783" s="91"/>
      <c r="W783" s="91"/>
      <c r="X783" s="91"/>
      <c r="AK783" s="91"/>
      <c r="AL783" s="91"/>
      <c r="AM783" s="91"/>
      <c r="AN783" s="91"/>
      <c r="AO783" s="91"/>
      <c r="CU783" s="439"/>
      <c r="CY783" s="87"/>
    </row>
    <row r="784" spans="1:103" s="88" customFormat="1" x14ac:dyDescent="0.25">
      <c r="A784" s="91"/>
      <c r="B784" s="91"/>
      <c r="C784" s="91"/>
      <c r="D784" s="91"/>
      <c r="E784" s="91"/>
      <c r="F784" s="91"/>
      <c r="G784" s="91"/>
      <c r="I784" s="91"/>
      <c r="K784" s="91"/>
      <c r="L784" s="91"/>
      <c r="M784" s="91"/>
      <c r="N784" s="91"/>
      <c r="O784" s="91"/>
      <c r="P784" s="91"/>
      <c r="Q784" s="91"/>
      <c r="R784" s="91"/>
      <c r="S784" s="91"/>
      <c r="T784" s="91"/>
      <c r="U784" s="91"/>
      <c r="V784" s="91"/>
      <c r="W784" s="91"/>
      <c r="X784" s="91"/>
      <c r="AK784" s="91"/>
      <c r="AL784" s="91"/>
      <c r="AM784" s="91"/>
      <c r="AN784" s="91"/>
      <c r="AO784" s="91"/>
      <c r="CU784" s="439"/>
      <c r="CY784" s="87"/>
    </row>
    <row r="785" spans="1:103" s="88" customFormat="1" x14ac:dyDescent="0.25">
      <c r="A785" s="91"/>
      <c r="B785" s="91"/>
      <c r="C785" s="91"/>
      <c r="D785" s="91"/>
      <c r="E785" s="91"/>
      <c r="F785" s="91"/>
      <c r="G785" s="91"/>
      <c r="I785" s="91"/>
      <c r="K785" s="91"/>
      <c r="L785" s="91"/>
      <c r="M785" s="91"/>
      <c r="N785" s="91"/>
      <c r="O785" s="91"/>
      <c r="P785" s="91"/>
      <c r="Q785" s="91"/>
      <c r="R785" s="91"/>
      <c r="S785" s="91"/>
      <c r="T785" s="91"/>
      <c r="U785" s="91"/>
      <c r="V785" s="91"/>
      <c r="W785" s="91"/>
      <c r="X785" s="91"/>
      <c r="AK785" s="91"/>
      <c r="AL785" s="91"/>
      <c r="AM785" s="91"/>
      <c r="AN785" s="91"/>
      <c r="AO785" s="91"/>
      <c r="CU785" s="439"/>
      <c r="CY785" s="87"/>
    </row>
    <row r="786" spans="1:103" s="88" customFormat="1" x14ac:dyDescent="0.25">
      <c r="A786" s="91"/>
      <c r="B786" s="91"/>
      <c r="C786" s="91"/>
      <c r="D786" s="91"/>
      <c r="E786" s="91"/>
      <c r="F786" s="91"/>
      <c r="G786" s="91"/>
      <c r="I786" s="91"/>
      <c r="K786" s="91"/>
      <c r="L786" s="91"/>
      <c r="M786" s="91"/>
      <c r="N786" s="91"/>
      <c r="O786" s="91"/>
      <c r="P786" s="91"/>
      <c r="Q786" s="91"/>
      <c r="R786" s="91"/>
      <c r="S786" s="91"/>
      <c r="T786" s="91"/>
      <c r="U786" s="91"/>
      <c r="V786" s="91"/>
      <c r="W786" s="91"/>
      <c r="X786" s="91"/>
      <c r="AK786" s="91"/>
      <c r="AL786" s="91"/>
      <c r="AM786" s="91"/>
      <c r="AN786" s="91"/>
      <c r="AO786" s="91"/>
      <c r="CU786" s="439"/>
      <c r="CY786" s="87"/>
    </row>
    <row r="787" spans="1:103" s="88" customFormat="1" x14ac:dyDescent="0.25">
      <c r="A787" s="91"/>
      <c r="B787" s="91"/>
      <c r="C787" s="91"/>
      <c r="D787" s="91"/>
      <c r="E787" s="91"/>
      <c r="F787" s="91"/>
      <c r="G787" s="91"/>
      <c r="I787" s="91"/>
      <c r="K787" s="91"/>
      <c r="L787" s="91"/>
      <c r="M787" s="91"/>
      <c r="N787" s="91"/>
      <c r="O787" s="91"/>
      <c r="P787" s="91"/>
      <c r="Q787" s="91"/>
      <c r="R787" s="91"/>
      <c r="S787" s="91"/>
      <c r="T787" s="91"/>
      <c r="U787" s="91"/>
      <c r="V787" s="91"/>
      <c r="W787" s="91"/>
      <c r="X787" s="91"/>
      <c r="AK787" s="91"/>
      <c r="AL787" s="91"/>
      <c r="AM787" s="91"/>
      <c r="AN787" s="91"/>
      <c r="AO787" s="91"/>
      <c r="CU787" s="439"/>
      <c r="CY787" s="87"/>
    </row>
    <row r="788" spans="1:103" s="88" customFormat="1" x14ac:dyDescent="0.25">
      <c r="A788" s="91"/>
      <c r="B788" s="91"/>
      <c r="C788" s="91"/>
      <c r="D788" s="91"/>
      <c r="E788" s="91"/>
      <c r="F788" s="91"/>
      <c r="G788" s="91"/>
      <c r="I788" s="91"/>
      <c r="K788" s="91"/>
      <c r="L788" s="91"/>
      <c r="M788" s="91"/>
      <c r="N788" s="91"/>
      <c r="O788" s="91"/>
      <c r="P788" s="91"/>
      <c r="Q788" s="91"/>
      <c r="R788" s="91"/>
      <c r="S788" s="91"/>
      <c r="T788" s="91"/>
      <c r="U788" s="91"/>
      <c r="V788" s="91"/>
      <c r="W788" s="91"/>
      <c r="X788" s="91"/>
      <c r="AK788" s="91"/>
      <c r="AL788" s="91"/>
      <c r="AM788" s="91"/>
      <c r="AN788" s="91"/>
      <c r="AO788" s="91"/>
      <c r="CU788" s="439"/>
      <c r="CY788" s="87"/>
    </row>
    <row r="789" spans="1:103" s="88" customFormat="1" x14ac:dyDescent="0.25">
      <c r="A789" s="91"/>
      <c r="B789" s="91"/>
      <c r="C789" s="91"/>
      <c r="D789" s="91"/>
      <c r="E789" s="91"/>
      <c r="F789" s="91"/>
      <c r="G789" s="91"/>
      <c r="I789" s="91"/>
      <c r="K789" s="91"/>
      <c r="L789" s="91"/>
      <c r="M789" s="91"/>
      <c r="N789" s="91"/>
      <c r="O789" s="91"/>
      <c r="P789" s="91"/>
      <c r="Q789" s="91"/>
      <c r="R789" s="91"/>
      <c r="S789" s="91"/>
      <c r="T789" s="91"/>
      <c r="U789" s="91"/>
      <c r="V789" s="91"/>
      <c r="W789" s="91"/>
      <c r="X789" s="91"/>
      <c r="AK789" s="91"/>
      <c r="AL789" s="91"/>
      <c r="AM789" s="91"/>
      <c r="AN789" s="91"/>
      <c r="AO789" s="91"/>
      <c r="CU789" s="439"/>
      <c r="CY789" s="87"/>
    </row>
    <row r="790" spans="1:103" s="88" customFormat="1" x14ac:dyDescent="0.25">
      <c r="A790" s="91"/>
      <c r="B790" s="91"/>
      <c r="C790" s="91"/>
      <c r="D790" s="91"/>
      <c r="E790" s="91"/>
      <c r="F790" s="91"/>
      <c r="G790" s="91"/>
      <c r="I790" s="91"/>
      <c r="K790" s="91"/>
      <c r="L790" s="91"/>
      <c r="M790" s="91"/>
      <c r="N790" s="91"/>
      <c r="O790" s="91"/>
      <c r="P790" s="91"/>
      <c r="Q790" s="91"/>
      <c r="R790" s="91"/>
      <c r="S790" s="91"/>
      <c r="T790" s="91"/>
      <c r="U790" s="91"/>
      <c r="V790" s="91"/>
      <c r="W790" s="91"/>
      <c r="X790" s="91"/>
      <c r="AK790" s="91"/>
      <c r="AL790" s="91"/>
      <c r="AM790" s="91"/>
      <c r="AN790" s="91"/>
      <c r="AO790" s="91"/>
      <c r="CU790" s="439"/>
      <c r="CY790" s="87"/>
    </row>
    <row r="791" spans="1:103" s="88" customFormat="1" x14ac:dyDescent="0.25">
      <c r="A791" s="91"/>
      <c r="B791" s="91"/>
      <c r="C791" s="91"/>
      <c r="D791" s="91"/>
      <c r="E791" s="91"/>
      <c r="F791" s="91"/>
      <c r="G791" s="91"/>
      <c r="I791" s="91"/>
      <c r="K791" s="91"/>
      <c r="L791" s="91"/>
      <c r="M791" s="91"/>
      <c r="N791" s="91"/>
      <c r="O791" s="91"/>
      <c r="P791" s="91"/>
      <c r="Q791" s="91"/>
      <c r="R791" s="91"/>
      <c r="S791" s="91"/>
      <c r="T791" s="91"/>
      <c r="U791" s="91"/>
      <c r="V791" s="91"/>
      <c r="W791" s="91"/>
      <c r="X791" s="91"/>
      <c r="AK791" s="91"/>
      <c r="AL791" s="91"/>
      <c r="AM791" s="91"/>
      <c r="AN791" s="91"/>
      <c r="AO791" s="91"/>
      <c r="CU791" s="439"/>
      <c r="CY791" s="87"/>
    </row>
    <row r="792" spans="1:103" s="88" customFormat="1" x14ac:dyDescent="0.25">
      <c r="A792" s="91"/>
      <c r="B792" s="91"/>
      <c r="C792" s="91"/>
      <c r="D792" s="91"/>
      <c r="E792" s="91"/>
      <c r="F792" s="91"/>
      <c r="G792" s="91"/>
      <c r="I792" s="91"/>
      <c r="K792" s="91"/>
      <c r="L792" s="91"/>
      <c r="M792" s="91"/>
      <c r="N792" s="91"/>
      <c r="O792" s="91"/>
      <c r="P792" s="91"/>
      <c r="Q792" s="91"/>
      <c r="R792" s="91"/>
      <c r="S792" s="91"/>
      <c r="T792" s="91"/>
      <c r="U792" s="91"/>
      <c r="V792" s="91"/>
      <c r="W792" s="91"/>
      <c r="X792" s="91"/>
      <c r="AK792" s="91"/>
      <c r="AL792" s="91"/>
      <c r="AM792" s="91"/>
      <c r="AN792" s="91"/>
      <c r="AO792" s="91"/>
      <c r="CU792" s="439"/>
      <c r="CY792" s="87"/>
    </row>
    <row r="793" spans="1:103" s="88" customFormat="1" x14ac:dyDescent="0.25">
      <c r="A793" s="91"/>
      <c r="B793" s="91"/>
      <c r="C793" s="91"/>
      <c r="D793" s="91"/>
      <c r="E793" s="91"/>
      <c r="F793" s="91"/>
      <c r="G793" s="91"/>
      <c r="I793" s="91"/>
      <c r="K793" s="91"/>
      <c r="L793" s="91"/>
      <c r="M793" s="91"/>
      <c r="N793" s="91"/>
      <c r="O793" s="91"/>
      <c r="P793" s="91"/>
      <c r="Q793" s="91"/>
      <c r="R793" s="91"/>
      <c r="S793" s="91"/>
      <c r="T793" s="91"/>
      <c r="U793" s="91"/>
      <c r="V793" s="91"/>
      <c r="W793" s="91"/>
      <c r="X793" s="91"/>
      <c r="AK793" s="91"/>
      <c r="AL793" s="91"/>
      <c r="AM793" s="91"/>
      <c r="AN793" s="91"/>
      <c r="AO793" s="91"/>
      <c r="CU793" s="439"/>
      <c r="CY793" s="87"/>
    </row>
    <row r="794" spans="1:103" s="88" customFormat="1" x14ac:dyDescent="0.25">
      <c r="A794" s="91"/>
      <c r="B794" s="91"/>
      <c r="C794" s="91"/>
      <c r="D794" s="91"/>
      <c r="E794" s="91"/>
      <c r="F794" s="91"/>
      <c r="G794" s="91"/>
      <c r="I794" s="91"/>
      <c r="K794" s="91"/>
      <c r="L794" s="91"/>
      <c r="M794" s="91"/>
      <c r="N794" s="91"/>
      <c r="O794" s="91"/>
      <c r="P794" s="91"/>
      <c r="Q794" s="91"/>
      <c r="R794" s="91"/>
      <c r="S794" s="91"/>
      <c r="T794" s="91"/>
      <c r="U794" s="91"/>
      <c r="V794" s="91"/>
      <c r="W794" s="91"/>
      <c r="X794" s="91"/>
      <c r="AK794" s="91"/>
      <c r="AL794" s="91"/>
      <c r="AM794" s="91"/>
      <c r="AN794" s="91"/>
      <c r="AO794" s="91"/>
      <c r="CU794" s="439"/>
      <c r="CY794" s="87"/>
    </row>
    <row r="795" spans="1:103" s="88" customFormat="1" x14ac:dyDescent="0.25">
      <c r="A795" s="91"/>
      <c r="B795" s="91"/>
      <c r="C795" s="91"/>
      <c r="D795" s="91"/>
      <c r="E795" s="91"/>
      <c r="F795" s="91"/>
      <c r="G795" s="91"/>
      <c r="I795" s="91"/>
      <c r="K795" s="91"/>
      <c r="L795" s="91"/>
      <c r="M795" s="91"/>
      <c r="N795" s="91"/>
      <c r="O795" s="91"/>
      <c r="P795" s="91"/>
      <c r="Q795" s="91"/>
      <c r="R795" s="91"/>
      <c r="S795" s="91"/>
      <c r="T795" s="91"/>
      <c r="U795" s="91"/>
      <c r="V795" s="91"/>
      <c r="W795" s="91"/>
      <c r="X795" s="91"/>
      <c r="AK795" s="91"/>
      <c r="AL795" s="91"/>
      <c r="AM795" s="91"/>
      <c r="AN795" s="91"/>
      <c r="AO795" s="91"/>
      <c r="CU795" s="439"/>
      <c r="CY795" s="87"/>
    </row>
    <row r="796" spans="1:103" s="88" customFormat="1" x14ac:dyDescent="0.25">
      <c r="A796" s="91"/>
      <c r="B796" s="91"/>
      <c r="C796" s="91"/>
      <c r="D796" s="91"/>
      <c r="E796" s="91"/>
      <c r="F796" s="91"/>
      <c r="G796" s="91"/>
      <c r="I796" s="91"/>
      <c r="K796" s="91"/>
      <c r="L796" s="91"/>
      <c r="M796" s="91"/>
      <c r="N796" s="91"/>
      <c r="O796" s="91"/>
      <c r="P796" s="91"/>
      <c r="Q796" s="91"/>
      <c r="R796" s="91"/>
      <c r="S796" s="91"/>
      <c r="T796" s="91"/>
      <c r="U796" s="91"/>
      <c r="V796" s="91"/>
      <c r="W796" s="91"/>
      <c r="X796" s="91"/>
      <c r="AK796" s="91"/>
      <c r="AL796" s="91"/>
      <c r="AM796" s="91"/>
      <c r="AN796" s="91"/>
      <c r="AO796" s="91"/>
      <c r="CU796" s="439"/>
      <c r="CY796" s="87"/>
    </row>
    <row r="797" spans="1:103" s="88" customFormat="1" x14ac:dyDescent="0.25">
      <c r="A797" s="91"/>
      <c r="B797" s="91"/>
      <c r="C797" s="91"/>
      <c r="D797" s="91"/>
      <c r="E797" s="91"/>
      <c r="F797" s="91"/>
      <c r="G797" s="91"/>
      <c r="I797" s="91"/>
      <c r="K797" s="91"/>
      <c r="L797" s="91"/>
      <c r="M797" s="91"/>
      <c r="N797" s="91"/>
      <c r="O797" s="91"/>
      <c r="P797" s="91"/>
      <c r="Q797" s="91"/>
      <c r="R797" s="91"/>
      <c r="S797" s="91"/>
      <c r="T797" s="91"/>
      <c r="U797" s="91"/>
      <c r="V797" s="91"/>
      <c r="W797" s="91"/>
      <c r="X797" s="91"/>
      <c r="AK797" s="91"/>
      <c r="AL797" s="91"/>
      <c r="AM797" s="91"/>
      <c r="AN797" s="91"/>
      <c r="AO797" s="91"/>
      <c r="CU797" s="439"/>
      <c r="CY797" s="87"/>
    </row>
    <row r="798" spans="1:103" s="88" customFormat="1" x14ac:dyDescent="0.25">
      <c r="A798" s="91"/>
      <c r="B798" s="91"/>
      <c r="C798" s="91"/>
      <c r="D798" s="91"/>
      <c r="E798" s="91"/>
      <c r="F798" s="91"/>
      <c r="G798" s="91"/>
      <c r="I798" s="91"/>
      <c r="K798" s="91"/>
      <c r="L798" s="91"/>
      <c r="M798" s="91"/>
      <c r="N798" s="91"/>
      <c r="O798" s="91"/>
      <c r="P798" s="91"/>
      <c r="Q798" s="91"/>
      <c r="R798" s="91"/>
      <c r="S798" s="91"/>
      <c r="T798" s="91"/>
      <c r="U798" s="91"/>
      <c r="V798" s="91"/>
      <c r="W798" s="91"/>
      <c r="X798" s="91"/>
      <c r="AK798" s="91"/>
      <c r="AL798" s="91"/>
      <c r="AM798" s="91"/>
      <c r="AN798" s="91"/>
      <c r="AO798" s="91"/>
      <c r="CU798" s="439"/>
      <c r="CY798" s="87"/>
    </row>
    <row r="799" spans="1:103" s="88" customFormat="1" x14ac:dyDescent="0.25">
      <c r="A799" s="91"/>
      <c r="B799" s="91"/>
      <c r="C799" s="91"/>
      <c r="D799" s="91"/>
      <c r="E799" s="91"/>
      <c r="F799" s="91"/>
      <c r="G799" s="91"/>
      <c r="I799" s="91"/>
      <c r="K799" s="91"/>
      <c r="L799" s="91"/>
      <c r="M799" s="91"/>
      <c r="N799" s="91"/>
      <c r="O799" s="91"/>
      <c r="P799" s="91"/>
      <c r="Q799" s="91"/>
      <c r="R799" s="91"/>
      <c r="S799" s="91"/>
      <c r="T799" s="91"/>
      <c r="U799" s="91"/>
      <c r="V799" s="91"/>
      <c r="W799" s="91"/>
      <c r="X799" s="91"/>
      <c r="AK799" s="91"/>
      <c r="AL799" s="91"/>
      <c r="AM799" s="91"/>
      <c r="AN799" s="91"/>
      <c r="AO799" s="91"/>
      <c r="CU799" s="439"/>
      <c r="CY799" s="87"/>
    </row>
    <row r="800" spans="1:103" s="88" customFormat="1" x14ac:dyDescent="0.25">
      <c r="A800" s="91"/>
      <c r="B800" s="91"/>
      <c r="C800" s="91"/>
      <c r="D800" s="91"/>
      <c r="E800" s="91"/>
      <c r="F800" s="91"/>
      <c r="G800" s="91"/>
      <c r="I800" s="91"/>
      <c r="K800" s="91"/>
      <c r="L800" s="91"/>
      <c r="M800" s="91"/>
      <c r="N800" s="91"/>
      <c r="O800" s="91"/>
      <c r="P800" s="91"/>
      <c r="Q800" s="91"/>
      <c r="R800" s="91"/>
      <c r="S800" s="91"/>
      <c r="T800" s="91"/>
      <c r="U800" s="91"/>
      <c r="V800" s="91"/>
      <c r="W800" s="91"/>
      <c r="X800" s="91"/>
      <c r="AK800" s="91"/>
      <c r="AL800" s="91"/>
      <c r="AM800" s="91"/>
      <c r="AN800" s="91"/>
      <c r="AO800" s="91"/>
      <c r="CU800" s="439"/>
      <c r="CY800" s="87"/>
    </row>
    <row r="801" spans="1:103" s="88" customFormat="1" x14ac:dyDescent="0.25">
      <c r="A801" s="91"/>
      <c r="B801" s="91"/>
      <c r="C801" s="91"/>
      <c r="D801" s="91"/>
      <c r="E801" s="91"/>
      <c r="F801" s="91"/>
      <c r="G801" s="91"/>
      <c r="I801" s="91"/>
      <c r="K801" s="91"/>
      <c r="L801" s="91"/>
      <c r="M801" s="91"/>
      <c r="N801" s="91"/>
      <c r="O801" s="91"/>
      <c r="P801" s="91"/>
      <c r="Q801" s="91"/>
      <c r="R801" s="91"/>
      <c r="S801" s="91"/>
      <c r="T801" s="91"/>
      <c r="U801" s="91"/>
      <c r="V801" s="91"/>
      <c r="W801" s="91"/>
      <c r="X801" s="91"/>
      <c r="AK801" s="91"/>
      <c r="AL801" s="91"/>
      <c r="AM801" s="91"/>
      <c r="AN801" s="91"/>
      <c r="AO801" s="91"/>
      <c r="CU801" s="439"/>
      <c r="CY801" s="87"/>
    </row>
    <row r="802" spans="1:103" s="88" customFormat="1" x14ac:dyDescent="0.25">
      <c r="A802" s="91"/>
      <c r="B802" s="91"/>
      <c r="C802" s="91"/>
      <c r="D802" s="91"/>
      <c r="E802" s="91"/>
      <c r="F802" s="91"/>
      <c r="G802" s="91"/>
      <c r="I802" s="91"/>
      <c r="K802" s="91"/>
      <c r="L802" s="91"/>
      <c r="M802" s="91"/>
      <c r="N802" s="91"/>
      <c r="O802" s="91"/>
      <c r="P802" s="91"/>
      <c r="Q802" s="91"/>
      <c r="R802" s="91"/>
      <c r="S802" s="91"/>
      <c r="T802" s="91"/>
      <c r="U802" s="91"/>
      <c r="V802" s="91"/>
      <c r="W802" s="91"/>
      <c r="X802" s="91"/>
      <c r="AK802" s="91"/>
      <c r="AL802" s="91"/>
      <c r="AM802" s="91"/>
      <c r="AN802" s="91"/>
      <c r="AO802" s="91"/>
      <c r="CU802" s="439"/>
      <c r="CY802" s="87"/>
    </row>
    <row r="803" spans="1:103" s="88" customFormat="1" x14ac:dyDescent="0.25">
      <c r="A803" s="91"/>
      <c r="B803" s="91"/>
      <c r="C803" s="91"/>
      <c r="D803" s="91"/>
      <c r="E803" s="91"/>
      <c r="F803" s="91"/>
      <c r="G803" s="91"/>
      <c r="I803" s="91"/>
      <c r="K803" s="91"/>
      <c r="L803" s="91"/>
      <c r="M803" s="91"/>
      <c r="N803" s="91"/>
      <c r="O803" s="91"/>
      <c r="P803" s="91"/>
      <c r="Q803" s="91"/>
      <c r="R803" s="91"/>
      <c r="S803" s="91"/>
      <c r="T803" s="91"/>
      <c r="U803" s="91"/>
      <c r="V803" s="91"/>
      <c r="W803" s="91"/>
      <c r="X803" s="91"/>
      <c r="AK803" s="91"/>
      <c r="AL803" s="91"/>
      <c r="AM803" s="91"/>
      <c r="AN803" s="91"/>
      <c r="AO803" s="91"/>
      <c r="CU803" s="439"/>
      <c r="CY803" s="87"/>
    </row>
    <row r="804" spans="1:103" s="88" customFormat="1" x14ac:dyDescent="0.25">
      <c r="A804" s="91"/>
      <c r="B804" s="91"/>
      <c r="C804" s="91"/>
      <c r="D804" s="91"/>
      <c r="E804" s="91"/>
      <c r="F804" s="91"/>
      <c r="G804" s="91"/>
      <c r="I804" s="91"/>
      <c r="K804" s="91"/>
      <c r="L804" s="91"/>
      <c r="M804" s="91"/>
      <c r="N804" s="91"/>
      <c r="O804" s="91"/>
      <c r="P804" s="91"/>
      <c r="Q804" s="91"/>
      <c r="R804" s="91"/>
      <c r="S804" s="91"/>
      <c r="T804" s="91"/>
      <c r="U804" s="91"/>
      <c r="V804" s="91"/>
      <c r="W804" s="91"/>
      <c r="X804" s="91"/>
      <c r="AK804" s="91"/>
      <c r="AL804" s="91"/>
      <c r="AM804" s="91"/>
      <c r="AN804" s="91"/>
      <c r="AO804" s="91"/>
      <c r="CU804" s="439"/>
      <c r="CY804" s="87"/>
    </row>
    <row r="805" spans="1:103" s="88" customFormat="1" x14ac:dyDescent="0.25">
      <c r="A805" s="91"/>
      <c r="B805" s="91"/>
      <c r="C805" s="91"/>
      <c r="D805" s="91"/>
      <c r="E805" s="91"/>
      <c r="F805" s="91"/>
      <c r="G805" s="91"/>
      <c r="I805" s="91"/>
      <c r="K805" s="91"/>
      <c r="L805" s="91"/>
      <c r="M805" s="91"/>
      <c r="N805" s="91"/>
      <c r="O805" s="91"/>
      <c r="P805" s="91"/>
      <c r="Q805" s="91"/>
      <c r="R805" s="91"/>
      <c r="S805" s="91"/>
      <c r="T805" s="91"/>
      <c r="U805" s="91"/>
      <c r="V805" s="91"/>
      <c r="W805" s="91"/>
      <c r="X805" s="91"/>
      <c r="AK805" s="91"/>
      <c r="AL805" s="91"/>
      <c r="AM805" s="91"/>
      <c r="AN805" s="91"/>
      <c r="AO805" s="91"/>
      <c r="CU805" s="439"/>
      <c r="CY805" s="87"/>
    </row>
    <row r="806" spans="1:103" s="88" customFormat="1" x14ac:dyDescent="0.25">
      <c r="A806" s="91"/>
      <c r="B806" s="91"/>
      <c r="C806" s="91"/>
      <c r="D806" s="91"/>
      <c r="E806" s="91"/>
      <c r="F806" s="91"/>
      <c r="G806" s="91"/>
      <c r="I806" s="91"/>
      <c r="K806" s="91"/>
      <c r="L806" s="91"/>
      <c r="M806" s="91"/>
      <c r="N806" s="91"/>
      <c r="O806" s="91"/>
      <c r="P806" s="91"/>
      <c r="Q806" s="91"/>
      <c r="R806" s="91"/>
      <c r="S806" s="91"/>
      <c r="T806" s="91"/>
      <c r="U806" s="91"/>
      <c r="V806" s="91"/>
      <c r="W806" s="91"/>
      <c r="X806" s="91"/>
      <c r="AK806" s="91"/>
      <c r="AL806" s="91"/>
      <c r="AM806" s="91"/>
      <c r="AN806" s="91"/>
      <c r="AO806" s="91"/>
      <c r="CU806" s="439"/>
      <c r="CY806" s="87"/>
    </row>
    <row r="807" spans="1:103" s="88" customFormat="1" x14ac:dyDescent="0.25">
      <c r="A807" s="91"/>
      <c r="B807" s="91"/>
      <c r="C807" s="91"/>
      <c r="D807" s="91"/>
      <c r="E807" s="91"/>
      <c r="F807" s="91"/>
      <c r="G807" s="91"/>
      <c r="I807" s="91"/>
      <c r="K807" s="91"/>
      <c r="L807" s="91"/>
      <c r="M807" s="91"/>
      <c r="N807" s="91"/>
      <c r="O807" s="91"/>
      <c r="P807" s="91"/>
      <c r="Q807" s="91"/>
      <c r="R807" s="91"/>
      <c r="S807" s="91"/>
      <c r="T807" s="91"/>
      <c r="U807" s="91"/>
      <c r="V807" s="91"/>
      <c r="W807" s="91"/>
      <c r="X807" s="91"/>
      <c r="AK807" s="91"/>
      <c r="AL807" s="91"/>
      <c r="AM807" s="91"/>
      <c r="AN807" s="91"/>
      <c r="AO807" s="91"/>
      <c r="CU807" s="439"/>
      <c r="CY807" s="87"/>
    </row>
    <row r="808" spans="1:103" s="88" customFormat="1" x14ac:dyDescent="0.25">
      <c r="A808" s="91"/>
      <c r="B808" s="91"/>
      <c r="C808" s="91"/>
      <c r="D808" s="91"/>
      <c r="E808" s="91"/>
      <c r="F808" s="91"/>
      <c r="G808" s="91"/>
      <c r="I808" s="91"/>
      <c r="K808" s="91"/>
      <c r="L808" s="91"/>
      <c r="M808" s="91"/>
      <c r="N808" s="91"/>
      <c r="O808" s="91"/>
      <c r="P808" s="91"/>
      <c r="Q808" s="91"/>
      <c r="R808" s="91"/>
      <c r="S808" s="91"/>
      <c r="T808" s="91"/>
      <c r="U808" s="91"/>
      <c r="V808" s="91"/>
      <c r="W808" s="91"/>
      <c r="X808" s="91"/>
      <c r="AK808" s="91"/>
      <c r="AL808" s="91"/>
      <c r="AM808" s="91"/>
      <c r="AN808" s="91"/>
      <c r="AO808" s="91"/>
      <c r="CU808" s="439"/>
      <c r="CY808" s="87"/>
    </row>
    <row r="809" spans="1:103" s="88" customFormat="1" x14ac:dyDescent="0.25">
      <c r="A809" s="91"/>
      <c r="B809" s="91"/>
      <c r="C809" s="91"/>
      <c r="D809" s="91"/>
      <c r="E809" s="91"/>
      <c r="F809" s="91"/>
      <c r="G809" s="91"/>
      <c r="I809" s="91"/>
      <c r="K809" s="91"/>
      <c r="L809" s="91"/>
      <c r="M809" s="91"/>
      <c r="N809" s="91"/>
      <c r="O809" s="91"/>
      <c r="P809" s="91"/>
      <c r="Q809" s="91"/>
      <c r="R809" s="91"/>
      <c r="S809" s="91"/>
      <c r="T809" s="91"/>
      <c r="U809" s="91"/>
      <c r="V809" s="91"/>
      <c r="W809" s="91"/>
      <c r="X809" s="91"/>
      <c r="AK809" s="91"/>
      <c r="AL809" s="91"/>
      <c r="AM809" s="91"/>
      <c r="AN809" s="91"/>
      <c r="AO809" s="91"/>
      <c r="CU809" s="439"/>
      <c r="CY809" s="87"/>
    </row>
    <row r="810" spans="1:103" s="88" customFormat="1" x14ac:dyDescent="0.25">
      <c r="A810" s="91"/>
      <c r="B810" s="91"/>
      <c r="C810" s="91"/>
      <c r="D810" s="91"/>
      <c r="E810" s="91"/>
      <c r="F810" s="91"/>
      <c r="G810" s="91"/>
      <c r="I810" s="91"/>
      <c r="K810" s="91"/>
      <c r="L810" s="91"/>
      <c r="M810" s="91"/>
      <c r="N810" s="91"/>
      <c r="O810" s="91"/>
      <c r="P810" s="91"/>
      <c r="Q810" s="91"/>
      <c r="R810" s="91"/>
      <c r="S810" s="91"/>
      <c r="T810" s="91"/>
      <c r="U810" s="91"/>
      <c r="V810" s="91"/>
      <c r="W810" s="91"/>
      <c r="X810" s="91"/>
      <c r="AK810" s="91"/>
      <c r="AL810" s="91"/>
      <c r="AM810" s="91"/>
      <c r="AN810" s="91"/>
      <c r="AO810" s="91"/>
      <c r="CU810" s="439"/>
      <c r="CY810" s="87"/>
    </row>
    <row r="811" spans="1:103" s="88" customFormat="1" x14ac:dyDescent="0.25">
      <c r="A811" s="91"/>
      <c r="B811" s="91"/>
      <c r="C811" s="91"/>
      <c r="D811" s="91"/>
      <c r="E811" s="91"/>
      <c r="F811" s="91"/>
      <c r="G811" s="91"/>
      <c r="I811" s="91"/>
      <c r="K811" s="91"/>
      <c r="L811" s="91"/>
      <c r="M811" s="91"/>
      <c r="N811" s="91"/>
      <c r="O811" s="91"/>
      <c r="P811" s="91"/>
      <c r="Q811" s="91"/>
      <c r="R811" s="91"/>
      <c r="S811" s="91"/>
      <c r="T811" s="91"/>
      <c r="U811" s="91"/>
      <c r="V811" s="91"/>
      <c r="W811" s="91"/>
      <c r="X811" s="91"/>
      <c r="AK811" s="91"/>
      <c r="AL811" s="91"/>
      <c r="AM811" s="91"/>
      <c r="AN811" s="91"/>
      <c r="AO811" s="91"/>
      <c r="CU811" s="439"/>
      <c r="CY811" s="87"/>
    </row>
    <row r="812" spans="1:103" s="88" customFormat="1" x14ac:dyDescent="0.25">
      <c r="A812" s="91"/>
      <c r="B812" s="91"/>
      <c r="C812" s="91"/>
      <c r="D812" s="91"/>
      <c r="E812" s="91"/>
      <c r="F812" s="91"/>
      <c r="G812" s="91"/>
      <c r="I812" s="91"/>
      <c r="K812" s="91"/>
      <c r="L812" s="91"/>
      <c r="M812" s="91"/>
      <c r="N812" s="91"/>
      <c r="O812" s="91"/>
      <c r="P812" s="91"/>
      <c r="Q812" s="91"/>
      <c r="R812" s="91"/>
      <c r="S812" s="91"/>
      <c r="T812" s="91"/>
      <c r="U812" s="91"/>
      <c r="V812" s="91"/>
      <c r="W812" s="91"/>
      <c r="X812" s="91"/>
      <c r="AK812" s="91"/>
      <c r="AL812" s="91"/>
      <c r="AM812" s="91"/>
      <c r="AN812" s="91"/>
      <c r="AO812" s="91"/>
      <c r="CU812" s="439"/>
      <c r="CY812" s="87"/>
    </row>
    <row r="813" spans="1:103" s="88" customFormat="1" x14ac:dyDescent="0.25">
      <c r="A813" s="91"/>
      <c r="B813" s="91"/>
      <c r="C813" s="91"/>
      <c r="D813" s="91"/>
      <c r="E813" s="91"/>
      <c r="F813" s="91"/>
      <c r="G813" s="91"/>
      <c r="I813" s="91"/>
      <c r="K813" s="91"/>
      <c r="L813" s="91"/>
      <c r="M813" s="91"/>
      <c r="N813" s="91"/>
      <c r="O813" s="91"/>
      <c r="P813" s="91"/>
      <c r="Q813" s="91"/>
      <c r="R813" s="91"/>
      <c r="S813" s="91"/>
      <c r="T813" s="91"/>
      <c r="U813" s="91"/>
      <c r="V813" s="91"/>
      <c r="W813" s="91"/>
      <c r="X813" s="91"/>
      <c r="AK813" s="91"/>
      <c r="AL813" s="91"/>
      <c r="AM813" s="91"/>
      <c r="AN813" s="91"/>
      <c r="AO813" s="91"/>
      <c r="CU813" s="439"/>
      <c r="CY813" s="87"/>
    </row>
    <row r="814" spans="1:103" s="88" customFormat="1" x14ac:dyDescent="0.25">
      <c r="A814" s="91"/>
      <c r="B814" s="91"/>
      <c r="C814" s="91"/>
      <c r="D814" s="91"/>
      <c r="E814" s="91"/>
      <c r="F814" s="91"/>
      <c r="G814" s="91"/>
      <c r="I814" s="91"/>
      <c r="K814" s="91"/>
      <c r="L814" s="91"/>
      <c r="M814" s="91"/>
      <c r="N814" s="91"/>
      <c r="O814" s="91"/>
      <c r="P814" s="91"/>
      <c r="Q814" s="91"/>
      <c r="R814" s="91"/>
      <c r="S814" s="91"/>
      <c r="T814" s="91"/>
      <c r="U814" s="91"/>
      <c r="V814" s="91"/>
      <c r="W814" s="91"/>
      <c r="X814" s="91"/>
      <c r="AK814" s="91"/>
      <c r="AL814" s="91"/>
      <c r="AM814" s="91"/>
      <c r="AN814" s="91"/>
      <c r="AO814" s="91"/>
      <c r="CU814" s="439"/>
      <c r="CY814" s="87"/>
    </row>
    <row r="815" spans="1:103" s="88" customFormat="1" x14ac:dyDescent="0.25">
      <c r="A815" s="91"/>
      <c r="B815" s="91"/>
      <c r="C815" s="91"/>
      <c r="D815" s="91"/>
      <c r="E815" s="91"/>
      <c r="F815" s="91"/>
      <c r="G815" s="91"/>
      <c r="I815" s="91"/>
      <c r="K815" s="91"/>
      <c r="L815" s="91"/>
      <c r="M815" s="91"/>
      <c r="N815" s="91"/>
      <c r="O815" s="91"/>
      <c r="P815" s="91"/>
      <c r="Q815" s="91"/>
      <c r="R815" s="91"/>
      <c r="S815" s="91"/>
      <c r="T815" s="91"/>
      <c r="U815" s="91"/>
      <c r="V815" s="91"/>
      <c r="W815" s="91"/>
      <c r="X815" s="91"/>
      <c r="AK815" s="91"/>
      <c r="AL815" s="91"/>
      <c r="AM815" s="91"/>
      <c r="AN815" s="91"/>
      <c r="AO815" s="91"/>
      <c r="CU815" s="439"/>
      <c r="CY815" s="87"/>
    </row>
    <row r="816" spans="1:103" s="88" customFormat="1" x14ac:dyDescent="0.25">
      <c r="A816" s="91"/>
      <c r="B816" s="91"/>
      <c r="C816" s="91"/>
      <c r="D816" s="91"/>
      <c r="E816" s="91"/>
      <c r="F816" s="91"/>
      <c r="G816" s="91"/>
      <c r="I816" s="91"/>
      <c r="K816" s="91"/>
      <c r="L816" s="91"/>
      <c r="M816" s="91"/>
      <c r="N816" s="91"/>
      <c r="O816" s="91"/>
      <c r="P816" s="91"/>
      <c r="Q816" s="91"/>
      <c r="R816" s="91"/>
      <c r="S816" s="91"/>
      <c r="T816" s="91"/>
      <c r="U816" s="91"/>
      <c r="V816" s="91"/>
      <c r="W816" s="91"/>
      <c r="X816" s="91"/>
      <c r="AK816" s="91"/>
      <c r="AL816" s="91"/>
      <c r="AM816" s="91"/>
      <c r="AN816" s="91"/>
      <c r="AO816" s="91"/>
      <c r="CU816" s="439"/>
      <c r="CY816" s="87"/>
    </row>
    <row r="817" spans="1:103" s="88" customFormat="1" x14ac:dyDescent="0.25">
      <c r="A817" s="91"/>
      <c r="B817" s="91"/>
      <c r="C817" s="91"/>
      <c r="D817" s="91"/>
      <c r="E817" s="91"/>
      <c r="F817" s="91"/>
      <c r="G817" s="91"/>
      <c r="I817" s="91"/>
      <c r="K817" s="91"/>
      <c r="L817" s="91"/>
      <c r="M817" s="91"/>
      <c r="N817" s="91"/>
      <c r="O817" s="91"/>
      <c r="P817" s="91"/>
      <c r="Q817" s="91"/>
      <c r="R817" s="91"/>
      <c r="S817" s="91"/>
      <c r="T817" s="91"/>
      <c r="U817" s="91"/>
      <c r="V817" s="91"/>
      <c r="W817" s="91"/>
      <c r="X817" s="91"/>
      <c r="AK817" s="91"/>
      <c r="AL817" s="91"/>
      <c r="AM817" s="91"/>
      <c r="AN817" s="91"/>
      <c r="AO817" s="91"/>
      <c r="CU817" s="439"/>
      <c r="CY817" s="87"/>
    </row>
    <row r="818" spans="1:103" s="88" customFormat="1" x14ac:dyDescent="0.25">
      <c r="A818" s="91"/>
      <c r="B818" s="91"/>
      <c r="C818" s="91"/>
      <c r="D818" s="91"/>
      <c r="E818" s="91"/>
      <c r="F818" s="91"/>
      <c r="G818" s="91"/>
      <c r="I818" s="91"/>
      <c r="K818" s="91"/>
      <c r="L818" s="91"/>
      <c r="M818" s="91"/>
      <c r="N818" s="91"/>
      <c r="O818" s="91"/>
      <c r="P818" s="91"/>
      <c r="Q818" s="91"/>
      <c r="R818" s="91"/>
      <c r="S818" s="91"/>
      <c r="T818" s="91"/>
      <c r="U818" s="91"/>
      <c r="V818" s="91"/>
      <c r="W818" s="91"/>
      <c r="X818" s="91"/>
      <c r="AK818" s="91"/>
      <c r="AL818" s="91"/>
      <c r="AM818" s="91"/>
      <c r="AN818" s="91"/>
      <c r="AO818" s="91"/>
      <c r="CU818" s="439"/>
      <c r="CY818" s="87"/>
    </row>
    <row r="819" spans="1:103" s="88" customFormat="1" x14ac:dyDescent="0.25">
      <c r="A819" s="91"/>
      <c r="B819" s="91"/>
      <c r="C819" s="91"/>
      <c r="D819" s="91"/>
      <c r="E819" s="91"/>
      <c r="F819" s="91"/>
      <c r="G819" s="91"/>
      <c r="I819" s="91"/>
      <c r="K819" s="91"/>
      <c r="L819" s="91"/>
      <c r="M819" s="91"/>
      <c r="N819" s="91"/>
      <c r="O819" s="91"/>
      <c r="P819" s="91"/>
      <c r="Q819" s="91"/>
      <c r="R819" s="91"/>
      <c r="S819" s="91"/>
      <c r="T819" s="91"/>
      <c r="U819" s="91"/>
      <c r="V819" s="91"/>
      <c r="W819" s="91"/>
      <c r="X819" s="91"/>
      <c r="AK819" s="91"/>
      <c r="AL819" s="91"/>
      <c r="AM819" s="91"/>
      <c r="AN819" s="91"/>
      <c r="AO819" s="91"/>
      <c r="CU819" s="439"/>
      <c r="CY819" s="87"/>
    </row>
    <row r="820" spans="1:103" s="88" customFormat="1" x14ac:dyDescent="0.25">
      <c r="A820" s="91"/>
      <c r="B820" s="91"/>
      <c r="C820" s="91"/>
      <c r="D820" s="91"/>
      <c r="E820" s="91"/>
      <c r="F820" s="91"/>
      <c r="G820" s="91"/>
      <c r="I820" s="91"/>
      <c r="K820" s="91"/>
      <c r="L820" s="91"/>
      <c r="M820" s="91"/>
      <c r="N820" s="91"/>
      <c r="O820" s="91"/>
      <c r="P820" s="91"/>
      <c r="Q820" s="91"/>
      <c r="R820" s="91"/>
      <c r="S820" s="91"/>
      <c r="T820" s="91"/>
      <c r="U820" s="91"/>
      <c r="V820" s="91"/>
      <c r="W820" s="91"/>
      <c r="X820" s="91"/>
      <c r="AK820" s="91"/>
      <c r="AL820" s="91"/>
      <c r="AM820" s="91"/>
      <c r="AN820" s="91"/>
      <c r="AO820" s="91"/>
      <c r="CU820" s="439"/>
      <c r="CY820" s="87"/>
    </row>
    <row r="821" spans="1:103" s="88" customFormat="1" x14ac:dyDescent="0.25">
      <c r="A821" s="91"/>
      <c r="B821" s="91"/>
      <c r="C821" s="91"/>
      <c r="D821" s="91"/>
      <c r="E821" s="91"/>
      <c r="F821" s="91"/>
      <c r="G821" s="91"/>
      <c r="I821" s="91"/>
      <c r="K821" s="91"/>
      <c r="L821" s="91"/>
      <c r="M821" s="91"/>
      <c r="N821" s="91"/>
      <c r="O821" s="91"/>
      <c r="P821" s="91"/>
      <c r="Q821" s="91"/>
      <c r="R821" s="91"/>
      <c r="S821" s="91"/>
      <c r="T821" s="91"/>
      <c r="U821" s="91"/>
      <c r="V821" s="91"/>
      <c r="W821" s="91"/>
      <c r="X821" s="91"/>
      <c r="AK821" s="91"/>
      <c r="AL821" s="91"/>
      <c r="AM821" s="91"/>
      <c r="AN821" s="91"/>
      <c r="AO821" s="91"/>
      <c r="CU821" s="439"/>
      <c r="CY821" s="87"/>
    </row>
    <row r="822" spans="1:103" s="88" customFormat="1" x14ac:dyDescent="0.25">
      <c r="A822" s="91"/>
      <c r="B822" s="91"/>
      <c r="C822" s="91"/>
      <c r="D822" s="91"/>
      <c r="E822" s="91"/>
      <c r="F822" s="91"/>
      <c r="G822" s="91"/>
      <c r="I822" s="91"/>
      <c r="K822" s="91"/>
      <c r="L822" s="91"/>
      <c r="M822" s="91"/>
      <c r="N822" s="91"/>
      <c r="O822" s="91"/>
      <c r="P822" s="91"/>
      <c r="Q822" s="91"/>
      <c r="R822" s="91"/>
      <c r="S822" s="91"/>
      <c r="T822" s="91"/>
      <c r="U822" s="91"/>
      <c r="V822" s="91"/>
      <c r="W822" s="91"/>
      <c r="X822" s="91"/>
      <c r="AK822" s="91"/>
      <c r="AL822" s="91"/>
      <c r="AM822" s="91"/>
      <c r="AN822" s="91"/>
      <c r="AO822" s="91"/>
      <c r="CU822" s="439"/>
      <c r="CY822" s="87"/>
    </row>
    <row r="823" spans="1:103" s="88" customFormat="1" x14ac:dyDescent="0.25">
      <c r="A823" s="91"/>
      <c r="B823" s="91"/>
      <c r="C823" s="91"/>
      <c r="D823" s="91"/>
      <c r="E823" s="91"/>
      <c r="F823" s="91"/>
      <c r="G823" s="91"/>
      <c r="I823" s="91"/>
      <c r="K823" s="91"/>
      <c r="L823" s="91"/>
      <c r="M823" s="91"/>
      <c r="N823" s="91"/>
      <c r="O823" s="91"/>
      <c r="P823" s="91"/>
      <c r="Q823" s="91"/>
      <c r="R823" s="91"/>
      <c r="S823" s="91"/>
      <c r="T823" s="91"/>
      <c r="U823" s="91"/>
      <c r="V823" s="91"/>
      <c r="W823" s="91"/>
      <c r="X823" s="91"/>
      <c r="AK823" s="91"/>
      <c r="AL823" s="91"/>
      <c r="AM823" s="91"/>
      <c r="AN823" s="91"/>
      <c r="AO823" s="91"/>
      <c r="CU823" s="439"/>
      <c r="CY823" s="87"/>
    </row>
    <row r="824" spans="1:103" s="88" customFormat="1" x14ac:dyDescent="0.25">
      <c r="A824" s="91"/>
      <c r="B824" s="91"/>
      <c r="C824" s="91"/>
      <c r="D824" s="91"/>
      <c r="E824" s="91"/>
      <c r="F824" s="91"/>
      <c r="G824" s="91"/>
      <c r="I824" s="91"/>
      <c r="K824" s="91"/>
      <c r="L824" s="91"/>
      <c r="M824" s="91"/>
      <c r="N824" s="91"/>
      <c r="O824" s="91"/>
      <c r="P824" s="91"/>
      <c r="Q824" s="91"/>
      <c r="R824" s="91"/>
      <c r="S824" s="91"/>
      <c r="T824" s="91"/>
      <c r="U824" s="91"/>
      <c r="V824" s="91"/>
      <c r="W824" s="91"/>
      <c r="X824" s="91"/>
      <c r="AK824" s="91"/>
      <c r="AL824" s="91"/>
      <c r="AM824" s="91"/>
      <c r="AN824" s="91"/>
      <c r="AO824" s="91"/>
      <c r="CU824" s="439"/>
      <c r="CY824" s="87"/>
    </row>
    <row r="825" spans="1:103" s="88" customFormat="1" x14ac:dyDescent="0.25">
      <c r="A825" s="91"/>
      <c r="B825" s="91"/>
      <c r="C825" s="91"/>
      <c r="D825" s="91"/>
      <c r="E825" s="91"/>
      <c r="F825" s="91"/>
      <c r="G825" s="91"/>
      <c r="I825" s="91"/>
      <c r="K825" s="91"/>
      <c r="L825" s="91"/>
      <c r="M825" s="91"/>
      <c r="N825" s="91"/>
      <c r="O825" s="91"/>
      <c r="P825" s="91"/>
      <c r="Q825" s="91"/>
      <c r="R825" s="91"/>
      <c r="S825" s="91"/>
      <c r="T825" s="91"/>
      <c r="U825" s="91"/>
      <c r="V825" s="91"/>
      <c r="W825" s="91"/>
      <c r="X825" s="91"/>
      <c r="AK825" s="91"/>
      <c r="AL825" s="91"/>
      <c r="AM825" s="91"/>
      <c r="AN825" s="91"/>
      <c r="AO825" s="91"/>
      <c r="CU825" s="439"/>
      <c r="CY825" s="87"/>
    </row>
    <row r="826" spans="1:103" s="88" customFormat="1" x14ac:dyDescent="0.25">
      <c r="A826" s="91"/>
      <c r="B826" s="91"/>
      <c r="C826" s="91"/>
      <c r="D826" s="91"/>
      <c r="E826" s="91"/>
      <c r="F826" s="91"/>
      <c r="G826" s="91"/>
      <c r="I826" s="91"/>
      <c r="K826" s="91"/>
      <c r="L826" s="91"/>
      <c r="M826" s="91"/>
      <c r="N826" s="91"/>
      <c r="O826" s="91"/>
      <c r="P826" s="91"/>
      <c r="Q826" s="91"/>
      <c r="R826" s="91"/>
      <c r="S826" s="91"/>
      <c r="T826" s="91"/>
      <c r="U826" s="91"/>
      <c r="V826" s="91"/>
      <c r="W826" s="91"/>
      <c r="X826" s="91"/>
      <c r="AK826" s="91"/>
      <c r="AL826" s="91"/>
      <c r="AM826" s="91"/>
      <c r="AN826" s="91"/>
      <c r="AO826" s="91"/>
      <c r="CU826" s="439"/>
      <c r="CY826" s="87"/>
    </row>
    <row r="827" spans="1:103" s="88" customFormat="1" x14ac:dyDescent="0.25">
      <c r="A827" s="91"/>
      <c r="B827" s="91"/>
      <c r="C827" s="91"/>
      <c r="D827" s="91"/>
      <c r="E827" s="91"/>
      <c r="F827" s="91"/>
      <c r="G827" s="91"/>
      <c r="I827" s="91"/>
      <c r="K827" s="91"/>
      <c r="L827" s="91"/>
      <c r="M827" s="91"/>
      <c r="N827" s="91"/>
      <c r="O827" s="91"/>
      <c r="P827" s="91"/>
      <c r="Q827" s="91"/>
      <c r="R827" s="91"/>
      <c r="S827" s="91"/>
      <c r="T827" s="91"/>
      <c r="U827" s="91"/>
      <c r="V827" s="91"/>
      <c r="W827" s="91"/>
      <c r="X827" s="91"/>
      <c r="AK827" s="91"/>
      <c r="AL827" s="91"/>
      <c r="AM827" s="91"/>
      <c r="AN827" s="91"/>
      <c r="AO827" s="91"/>
      <c r="CU827" s="439"/>
      <c r="CY827" s="87"/>
    </row>
    <row r="828" spans="1:103" s="88" customFormat="1" x14ac:dyDescent="0.25">
      <c r="A828" s="91"/>
      <c r="B828" s="91"/>
      <c r="C828" s="91"/>
      <c r="D828" s="91"/>
      <c r="E828" s="91"/>
      <c r="F828" s="91"/>
      <c r="G828" s="91"/>
      <c r="I828" s="91"/>
      <c r="K828" s="91"/>
      <c r="L828" s="91"/>
      <c r="M828" s="91"/>
      <c r="N828" s="91"/>
      <c r="O828" s="91"/>
      <c r="P828" s="91"/>
      <c r="Q828" s="91"/>
      <c r="R828" s="91"/>
      <c r="S828" s="91"/>
      <c r="T828" s="91"/>
      <c r="U828" s="91"/>
      <c r="V828" s="91"/>
      <c r="W828" s="91"/>
      <c r="X828" s="91"/>
      <c r="AK828" s="91"/>
      <c r="AL828" s="91"/>
      <c r="AM828" s="91"/>
      <c r="AN828" s="91"/>
      <c r="AO828" s="91"/>
      <c r="CU828" s="439"/>
      <c r="CY828" s="87"/>
    </row>
    <row r="829" spans="1:103" s="88" customFormat="1" x14ac:dyDescent="0.25">
      <c r="A829" s="91"/>
      <c r="B829" s="91"/>
      <c r="C829" s="91"/>
      <c r="D829" s="91"/>
      <c r="E829" s="91"/>
      <c r="F829" s="91"/>
      <c r="G829" s="91"/>
      <c r="I829" s="91"/>
      <c r="K829" s="91"/>
      <c r="L829" s="91"/>
      <c r="M829" s="91"/>
      <c r="N829" s="91"/>
      <c r="O829" s="91"/>
      <c r="P829" s="91"/>
      <c r="Q829" s="91"/>
      <c r="R829" s="91"/>
      <c r="S829" s="91"/>
      <c r="T829" s="91"/>
      <c r="U829" s="91"/>
      <c r="V829" s="91"/>
      <c r="W829" s="91"/>
      <c r="X829" s="91"/>
      <c r="AK829" s="91"/>
      <c r="AL829" s="91"/>
      <c r="AM829" s="91"/>
      <c r="AN829" s="91"/>
      <c r="AO829" s="91"/>
      <c r="CU829" s="439"/>
      <c r="CY829" s="87"/>
    </row>
    <row r="830" spans="1:103" s="88" customFormat="1" x14ac:dyDescent="0.25">
      <c r="A830" s="91"/>
      <c r="B830" s="91"/>
      <c r="C830" s="91"/>
      <c r="D830" s="91"/>
      <c r="E830" s="91"/>
      <c r="F830" s="91"/>
      <c r="G830" s="91"/>
      <c r="I830" s="91"/>
      <c r="K830" s="91"/>
      <c r="L830" s="91"/>
      <c r="M830" s="91"/>
      <c r="N830" s="91"/>
      <c r="O830" s="91"/>
      <c r="P830" s="91"/>
      <c r="Q830" s="91"/>
      <c r="R830" s="91"/>
      <c r="S830" s="91"/>
      <c r="T830" s="91"/>
      <c r="U830" s="91"/>
      <c r="V830" s="91"/>
      <c r="W830" s="91"/>
      <c r="X830" s="91"/>
      <c r="AK830" s="91"/>
      <c r="AL830" s="91"/>
      <c r="AM830" s="91"/>
      <c r="AN830" s="91"/>
      <c r="AO830" s="91"/>
      <c r="CU830" s="439"/>
      <c r="CY830" s="87"/>
    </row>
    <row r="831" spans="1:103" s="88" customFormat="1" x14ac:dyDescent="0.25">
      <c r="A831" s="91"/>
      <c r="B831" s="91"/>
      <c r="C831" s="91"/>
      <c r="D831" s="91"/>
      <c r="E831" s="91"/>
      <c r="F831" s="91"/>
      <c r="G831" s="91"/>
      <c r="I831" s="91"/>
      <c r="K831" s="91"/>
      <c r="L831" s="91"/>
      <c r="M831" s="91"/>
      <c r="N831" s="91"/>
      <c r="O831" s="91"/>
      <c r="P831" s="91"/>
      <c r="Q831" s="91"/>
      <c r="R831" s="91"/>
      <c r="S831" s="91"/>
      <c r="T831" s="91"/>
      <c r="U831" s="91"/>
      <c r="V831" s="91"/>
      <c r="W831" s="91"/>
      <c r="X831" s="91"/>
      <c r="AK831" s="91"/>
      <c r="AL831" s="91"/>
      <c r="AM831" s="91"/>
      <c r="AN831" s="91"/>
      <c r="AO831" s="91"/>
      <c r="CU831" s="439"/>
      <c r="CY831" s="87"/>
    </row>
    <row r="832" spans="1:103" s="88" customFormat="1" x14ac:dyDescent="0.25">
      <c r="A832" s="91"/>
      <c r="B832" s="91"/>
      <c r="C832" s="91"/>
      <c r="D832" s="91"/>
      <c r="E832" s="91"/>
      <c r="F832" s="91"/>
      <c r="G832" s="91"/>
      <c r="I832" s="91"/>
      <c r="K832" s="91"/>
      <c r="L832" s="91"/>
      <c r="M832" s="91"/>
      <c r="N832" s="91"/>
      <c r="O832" s="91"/>
      <c r="P832" s="91"/>
      <c r="Q832" s="91"/>
      <c r="R832" s="91"/>
      <c r="S832" s="91"/>
      <c r="T832" s="91"/>
      <c r="U832" s="91"/>
      <c r="V832" s="91"/>
      <c r="W832" s="91"/>
      <c r="X832" s="91"/>
      <c r="AK832" s="91"/>
      <c r="AL832" s="91"/>
      <c r="AM832" s="91"/>
      <c r="AN832" s="91"/>
      <c r="AO832" s="91"/>
      <c r="CU832" s="439"/>
      <c r="CY832" s="87"/>
    </row>
    <row r="833" spans="1:103" s="88" customFormat="1" x14ac:dyDescent="0.25">
      <c r="A833" s="91"/>
      <c r="B833" s="91"/>
      <c r="C833" s="91"/>
      <c r="D833" s="91"/>
      <c r="E833" s="91"/>
      <c r="F833" s="91"/>
      <c r="G833" s="91"/>
      <c r="I833" s="91"/>
      <c r="K833" s="91"/>
      <c r="L833" s="91"/>
      <c r="M833" s="91"/>
      <c r="N833" s="91"/>
      <c r="O833" s="91"/>
      <c r="P833" s="91"/>
      <c r="Q833" s="91"/>
      <c r="R833" s="91"/>
      <c r="S833" s="91"/>
      <c r="T833" s="91"/>
      <c r="U833" s="91"/>
      <c r="V833" s="91"/>
      <c r="W833" s="91"/>
      <c r="X833" s="91"/>
      <c r="AK833" s="91"/>
      <c r="AL833" s="91"/>
      <c r="AM833" s="91"/>
      <c r="AN833" s="91"/>
      <c r="AO833" s="91"/>
      <c r="CU833" s="439"/>
      <c r="CY833" s="87"/>
    </row>
    <row r="834" spans="1:103" s="88" customFormat="1" x14ac:dyDescent="0.25">
      <c r="A834" s="91"/>
      <c r="B834" s="91"/>
      <c r="C834" s="91"/>
      <c r="D834" s="91"/>
      <c r="E834" s="91"/>
      <c r="F834" s="91"/>
      <c r="G834" s="91"/>
      <c r="I834" s="91"/>
      <c r="K834" s="91"/>
      <c r="L834" s="91"/>
      <c r="M834" s="91"/>
      <c r="N834" s="91"/>
      <c r="O834" s="91"/>
      <c r="P834" s="91"/>
      <c r="Q834" s="91"/>
      <c r="R834" s="91"/>
      <c r="S834" s="91"/>
      <c r="T834" s="91"/>
      <c r="U834" s="91"/>
      <c r="V834" s="91"/>
      <c r="W834" s="91"/>
      <c r="X834" s="91"/>
      <c r="AK834" s="91"/>
      <c r="AL834" s="91"/>
      <c r="AM834" s="91"/>
      <c r="AN834" s="91"/>
      <c r="AO834" s="91"/>
      <c r="CU834" s="439"/>
      <c r="CY834" s="87"/>
    </row>
    <row r="835" spans="1:103" s="88" customFormat="1" x14ac:dyDescent="0.25">
      <c r="A835" s="91"/>
      <c r="B835" s="91"/>
      <c r="C835" s="91"/>
      <c r="D835" s="91"/>
      <c r="E835" s="91"/>
      <c r="F835" s="91"/>
      <c r="G835" s="91"/>
      <c r="I835" s="91"/>
      <c r="K835" s="91"/>
      <c r="L835" s="91"/>
      <c r="M835" s="91"/>
      <c r="N835" s="91"/>
      <c r="O835" s="91"/>
      <c r="P835" s="91"/>
      <c r="Q835" s="91"/>
      <c r="R835" s="91"/>
      <c r="S835" s="91"/>
      <c r="T835" s="91"/>
      <c r="U835" s="91"/>
      <c r="V835" s="91"/>
      <c r="W835" s="91"/>
      <c r="X835" s="91"/>
      <c r="AK835" s="91"/>
      <c r="AL835" s="91"/>
      <c r="AM835" s="91"/>
      <c r="AN835" s="91"/>
      <c r="AO835" s="91"/>
      <c r="CU835" s="439"/>
      <c r="CY835" s="87"/>
    </row>
    <row r="836" spans="1:103" s="88" customFormat="1" x14ac:dyDescent="0.25">
      <c r="A836" s="91"/>
      <c r="B836" s="91"/>
      <c r="C836" s="91"/>
      <c r="D836" s="91"/>
      <c r="E836" s="91"/>
      <c r="F836" s="91"/>
      <c r="G836" s="91"/>
      <c r="I836" s="91"/>
      <c r="K836" s="91"/>
      <c r="L836" s="91"/>
      <c r="M836" s="91"/>
      <c r="N836" s="91"/>
      <c r="O836" s="91"/>
      <c r="P836" s="91"/>
      <c r="Q836" s="91"/>
      <c r="R836" s="91"/>
      <c r="S836" s="91"/>
      <c r="T836" s="91"/>
      <c r="U836" s="91"/>
      <c r="V836" s="91"/>
      <c r="W836" s="91"/>
      <c r="X836" s="91"/>
      <c r="AK836" s="91"/>
      <c r="AL836" s="91"/>
      <c r="AM836" s="91"/>
      <c r="AN836" s="91"/>
      <c r="AO836" s="91"/>
      <c r="CU836" s="439"/>
      <c r="CY836" s="87"/>
    </row>
    <row r="837" spans="1:103" s="88" customFormat="1" x14ac:dyDescent="0.25">
      <c r="A837" s="91"/>
      <c r="B837" s="91"/>
      <c r="C837" s="91"/>
      <c r="D837" s="91"/>
      <c r="E837" s="91"/>
      <c r="F837" s="91"/>
      <c r="G837" s="91"/>
      <c r="I837" s="91"/>
      <c r="K837" s="91"/>
      <c r="L837" s="91"/>
      <c r="M837" s="91"/>
      <c r="N837" s="91"/>
      <c r="O837" s="91"/>
      <c r="P837" s="91"/>
      <c r="Q837" s="91"/>
      <c r="R837" s="91"/>
      <c r="S837" s="91"/>
      <c r="T837" s="91"/>
      <c r="U837" s="91"/>
      <c r="V837" s="91"/>
      <c r="W837" s="91"/>
      <c r="X837" s="91"/>
      <c r="AK837" s="91"/>
      <c r="AL837" s="91"/>
      <c r="AM837" s="91"/>
      <c r="AN837" s="91"/>
      <c r="AO837" s="91"/>
      <c r="CU837" s="439"/>
      <c r="CY837" s="87"/>
    </row>
    <row r="838" spans="1:103" s="88" customFormat="1" x14ac:dyDescent="0.25">
      <c r="A838" s="91"/>
      <c r="B838" s="91"/>
      <c r="C838" s="91"/>
      <c r="D838" s="91"/>
      <c r="E838" s="91"/>
      <c r="F838" s="91"/>
      <c r="G838" s="91"/>
      <c r="I838" s="91"/>
      <c r="K838" s="91"/>
      <c r="L838" s="91"/>
      <c r="M838" s="91"/>
      <c r="N838" s="91"/>
      <c r="O838" s="91"/>
      <c r="P838" s="91"/>
      <c r="Q838" s="91"/>
      <c r="R838" s="91"/>
      <c r="S838" s="91"/>
      <c r="T838" s="91"/>
      <c r="U838" s="91"/>
      <c r="V838" s="91"/>
      <c r="W838" s="91"/>
      <c r="X838" s="91"/>
      <c r="AK838" s="91"/>
      <c r="AL838" s="91"/>
      <c r="AM838" s="91"/>
      <c r="AN838" s="91"/>
      <c r="AO838" s="91"/>
      <c r="CU838" s="439"/>
      <c r="CY838" s="87"/>
    </row>
    <row r="839" spans="1:103" s="88" customFormat="1" x14ac:dyDescent="0.25">
      <c r="A839" s="91"/>
      <c r="B839" s="91"/>
      <c r="C839" s="91"/>
      <c r="D839" s="91"/>
      <c r="E839" s="91"/>
      <c r="F839" s="91"/>
      <c r="G839" s="91"/>
      <c r="I839" s="91"/>
      <c r="K839" s="91"/>
      <c r="L839" s="91"/>
      <c r="M839" s="91"/>
      <c r="N839" s="91"/>
      <c r="O839" s="91"/>
      <c r="P839" s="91"/>
      <c r="Q839" s="91"/>
      <c r="R839" s="91"/>
      <c r="S839" s="91"/>
      <c r="T839" s="91"/>
      <c r="U839" s="91"/>
      <c r="V839" s="91"/>
      <c r="W839" s="91"/>
      <c r="X839" s="91"/>
      <c r="AK839" s="91"/>
      <c r="AL839" s="91"/>
      <c r="AM839" s="91"/>
      <c r="AN839" s="91"/>
      <c r="AO839" s="91"/>
      <c r="CU839" s="439"/>
      <c r="CY839" s="87"/>
    </row>
    <row r="840" spans="1:103" s="88" customFormat="1" x14ac:dyDescent="0.25">
      <c r="A840" s="91"/>
      <c r="B840" s="91"/>
      <c r="C840" s="91"/>
      <c r="D840" s="91"/>
      <c r="E840" s="91"/>
      <c r="F840" s="91"/>
      <c r="G840" s="91"/>
      <c r="I840" s="91"/>
      <c r="K840" s="91"/>
      <c r="L840" s="91"/>
      <c r="M840" s="91"/>
      <c r="N840" s="91"/>
      <c r="O840" s="91"/>
      <c r="P840" s="91"/>
      <c r="Q840" s="91"/>
      <c r="R840" s="91"/>
      <c r="S840" s="91"/>
      <c r="T840" s="91"/>
      <c r="U840" s="91"/>
      <c r="V840" s="91"/>
      <c r="W840" s="91"/>
      <c r="X840" s="91"/>
      <c r="AK840" s="91"/>
      <c r="AL840" s="91"/>
      <c r="AM840" s="91"/>
      <c r="AN840" s="91"/>
      <c r="AO840" s="91"/>
      <c r="CU840" s="439"/>
      <c r="CY840" s="87"/>
    </row>
    <row r="841" spans="1:103" s="88" customFormat="1" x14ac:dyDescent="0.25">
      <c r="A841" s="91"/>
      <c r="B841" s="91"/>
      <c r="C841" s="91"/>
      <c r="D841" s="91"/>
      <c r="E841" s="91"/>
      <c r="F841" s="91"/>
      <c r="G841" s="91"/>
      <c r="I841" s="91"/>
      <c r="K841" s="91"/>
      <c r="L841" s="91"/>
      <c r="M841" s="91"/>
      <c r="N841" s="91"/>
      <c r="O841" s="91"/>
      <c r="P841" s="91"/>
      <c r="Q841" s="91"/>
      <c r="R841" s="91"/>
      <c r="S841" s="91"/>
      <c r="T841" s="91"/>
      <c r="U841" s="91"/>
      <c r="V841" s="91"/>
      <c r="W841" s="91"/>
      <c r="X841" s="91"/>
      <c r="AK841" s="91"/>
      <c r="AL841" s="91"/>
      <c r="AM841" s="91"/>
      <c r="AN841" s="91"/>
      <c r="AO841" s="91"/>
      <c r="CU841" s="439"/>
      <c r="CY841" s="87"/>
    </row>
    <row r="842" spans="1:103" s="88" customFormat="1" x14ac:dyDescent="0.25">
      <c r="A842" s="91"/>
      <c r="B842" s="91"/>
      <c r="C842" s="91"/>
      <c r="D842" s="91"/>
      <c r="E842" s="91"/>
      <c r="F842" s="91"/>
      <c r="G842" s="91"/>
      <c r="I842" s="91"/>
      <c r="K842" s="91"/>
      <c r="L842" s="91"/>
      <c r="M842" s="91"/>
      <c r="N842" s="91"/>
      <c r="O842" s="91"/>
      <c r="P842" s="91"/>
      <c r="Q842" s="91"/>
      <c r="R842" s="91"/>
      <c r="S842" s="91"/>
      <c r="T842" s="91"/>
      <c r="U842" s="91"/>
      <c r="V842" s="91"/>
      <c r="W842" s="91"/>
      <c r="X842" s="91"/>
      <c r="AK842" s="91"/>
      <c r="AL842" s="91"/>
      <c r="AM842" s="91"/>
      <c r="AN842" s="91"/>
      <c r="AO842" s="91"/>
      <c r="CU842" s="439"/>
      <c r="CY842" s="87"/>
    </row>
    <row r="843" spans="1:103" s="88" customFormat="1" x14ac:dyDescent="0.25">
      <c r="A843" s="91"/>
      <c r="B843" s="91"/>
      <c r="C843" s="91"/>
      <c r="D843" s="91"/>
      <c r="E843" s="91"/>
      <c r="F843" s="91"/>
      <c r="G843" s="91"/>
      <c r="I843" s="91"/>
      <c r="K843" s="91"/>
      <c r="L843" s="91"/>
      <c r="M843" s="91"/>
      <c r="N843" s="91"/>
      <c r="O843" s="91"/>
      <c r="P843" s="91"/>
      <c r="Q843" s="91"/>
      <c r="R843" s="91"/>
      <c r="S843" s="91"/>
      <c r="T843" s="91"/>
      <c r="U843" s="91"/>
      <c r="V843" s="91"/>
      <c r="W843" s="91"/>
      <c r="X843" s="91"/>
      <c r="AK843" s="91"/>
      <c r="AL843" s="91"/>
      <c r="AM843" s="91"/>
      <c r="AN843" s="91"/>
      <c r="AO843" s="91"/>
      <c r="CU843" s="439"/>
      <c r="CY843" s="87"/>
    </row>
    <row r="844" spans="1:103" s="88" customFormat="1" x14ac:dyDescent="0.25">
      <c r="A844" s="91"/>
      <c r="B844" s="91"/>
      <c r="C844" s="91"/>
      <c r="D844" s="91"/>
      <c r="E844" s="91"/>
      <c r="F844" s="91"/>
      <c r="G844" s="91"/>
      <c r="I844" s="91"/>
      <c r="K844" s="91"/>
      <c r="L844" s="91"/>
      <c r="M844" s="91"/>
      <c r="N844" s="91"/>
      <c r="O844" s="91"/>
      <c r="P844" s="91"/>
      <c r="Q844" s="91"/>
      <c r="R844" s="91"/>
      <c r="S844" s="91"/>
      <c r="T844" s="91"/>
      <c r="U844" s="91"/>
      <c r="V844" s="91"/>
      <c r="W844" s="91"/>
      <c r="X844" s="91"/>
      <c r="AK844" s="91"/>
      <c r="AL844" s="91"/>
      <c r="AM844" s="91"/>
      <c r="AN844" s="91"/>
      <c r="AO844" s="91"/>
      <c r="CU844" s="439"/>
      <c r="CY844" s="87"/>
    </row>
    <row r="845" spans="1:103" s="88" customFormat="1" x14ac:dyDescent="0.25">
      <c r="A845" s="91"/>
      <c r="B845" s="91"/>
      <c r="C845" s="91"/>
      <c r="D845" s="91"/>
      <c r="E845" s="91"/>
      <c r="F845" s="91"/>
      <c r="G845" s="91"/>
      <c r="I845" s="91"/>
      <c r="K845" s="91"/>
      <c r="L845" s="91"/>
      <c r="M845" s="91"/>
      <c r="N845" s="91"/>
      <c r="O845" s="91"/>
      <c r="P845" s="91"/>
      <c r="Q845" s="91"/>
      <c r="R845" s="91"/>
      <c r="S845" s="91"/>
      <c r="T845" s="91"/>
      <c r="U845" s="91"/>
      <c r="V845" s="91"/>
      <c r="W845" s="91"/>
      <c r="X845" s="91"/>
      <c r="AK845" s="91"/>
      <c r="AL845" s="91"/>
      <c r="AM845" s="91"/>
      <c r="AN845" s="91"/>
      <c r="AO845" s="91"/>
      <c r="CU845" s="439"/>
      <c r="CY845" s="87"/>
    </row>
    <row r="846" spans="1:103" s="88" customFormat="1" x14ac:dyDescent="0.25">
      <c r="A846" s="91"/>
      <c r="B846" s="91"/>
      <c r="C846" s="91"/>
      <c r="D846" s="91"/>
      <c r="E846" s="91"/>
      <c r="F846" s="91"/>
      <c r="G846" s="91"/>
      <c r="I846" s="91"/>
      <c r="K846" s="91"/>
      <c r="L846" s="91"/>
      <c r="M846" s="91"/>
      <c r="N846" s="91"/>
      <c r="O846" s="91"/>
      <c r="P846" s="91"/>
      <c r="Q846" s="91"/>
      <c r="R846" s="91"/>
      <c r="S846" s="91"/>
      <c r="T846" s="91"/>
      <c r="U846" s="91"/>
      <c r="V846" s="91"/>
      <c r="W846" s="91"/>
      <c r="X846" s="91"/>
      <c r="AK846" s="91"/>
      <c r="AL846" s="91"/>
      <c r="AM846" s="91"/>
      <c r="AN846" s="91"/>
      <c r="AO846" s="91"/>
      <c r="CU846" s="439"/>
      <c r="CY846" s="87"/>
    </row>
    <row r="847" spans="1:103" s="88" customFormat="1" x14ac:dyDescent="0.25">
      <c r="A847" s="91"/>
      <c r="B847" s="91"/>
      <c r="C847" s="91"/>
      <c r="D847" s="91"/>
      <c r="E847" s="91"/>
      <c r="F847" s="91"/>
      <c r="G847" s="91"/>
      <c r="I847" s="91"/>
      <c r="K847" s="91"/>
      <c r="L847" s="91"/>
      <c r="M847" s="91"/>
      <c r="N847" s="91"/>
      <c r="O847" s="91"/>
      <c r="P847" s="91"/>
      <c r="Q847" s="91"/>
      <c r="R847" s="91"/>
      <c r="S847" s="91"/>
      <c r="T847" s="91"/>
      <c r="U847" s="91"/>
      <c r="V847" s="91"/>
      <c r="W847" s="91"/>
      <c r="X847" s="91"/>
      <c r="AK847" s="91"/>
      <c r="AL847" s="91"/>
      <c r="AM847" s="91"/>
      <c r="AN847" s="91"/>
      <c r="AO847" s="91"/>
      <c r="CU847" s="439"/>
      <c r="CY847" s="87"/>
    </row>
    <row r="848" spans="1:103" s="88" customFormat="1" x14ac:dyDescent="0.25">
      <c r="A848" s="91"/>
      <c r="B848" s="91"/>
      <c r="C848" s="91"/>
      <c r="D848" s="91"/>
      <c r="E848" s="91"/>
      <c r="F848" s="91"/>
      <c r="G848" s="91"/>
      <c r="I848" s="91"/>
      <c r="K848" s="91"/>
      <c r="L848" s="91"/>
      <c r="M848" s="91"/>
      <c r="N848" s="91"/>
      <c r="O848" s="91"/>
      <c r="P848" s="91"/>
      <c r="Q848" s="91"/>
      <c r="R848" s="91"/>
      <c r="S848" s="91"/>
      <c r="T848" s="91"/>
      <c r="U848" s="91"/>
      <c r="V848" s="91"/>
      <c r="W848" s="91"/>
      <c r="X848" s="91"/>
      <c r="AK848" s="91"/>
      <c r="AL848" s="91"/>
      <c r="AM848" s="91"/>
      <c r="AN848" s="91"/>
      <c r="AO848" s="91"/>
      <c r="CU848" s="439"/>
      <c r="CY848" s="87"/>
    </row>
    <row r="849" spans="1:103" s="88" customFormat="1" x14ac:dyDescent="0.25">
      <c r="A849" s="91"/>
      <c r="B849" s="91"/>
      <c r="C849" s="91"/>
      <c r="D849" s="91"/>
      <c r="E849" s="91"/>
      <c r="F849" s="91"/>
      <c r="G849" s="91"/>
      <c r="I849" s="91"/>
      <c r="K849" s="91"/>
      <c r="L849" s="91"/>
      <c r="M849" s="91"/>
      <c r="N849" s="91"/>
      <c r="O849" s="91"/>
      <c r="P849" s="91"/>
      <c r="Q849" s="91"/>
      <c r="R849" s="91"/>
      <c r="S849" s="91"/>
      <c r="T849" s="91"/>
      <c r="U849" s="91"/>
      <c r="V849" s="91"/>
      <c r="W849" s="91"/>
      <c r="X849" s="91"/>
      <c r="AK849" s="91"/>
      <c r="AL849" s="91"/>
      <c r="AM849" s="91"/>
      <c r="AN849" s="91"/>
      <c r="AO849" s="91"/>
      <c r="CU849" s="439"/>
      <c r="CY849" s="87"/>
    </row>
    <row r="850" spans="1:103" s="88" customFormat="1" x14ac:dyDescent="0.25">
      <c r="A850" s="91"/>
      <c r="B850" s="91"/>
      <c r="C850" s="91"/>
      <c r="D850" s="91"/>
      <c r="E850" s="91"/>
      <c r="F850" s="91"/>
      <c r="G850" s="91"/>
      <c r="I850" s="91"/>
      <c r="K850" s="91"/>
      <c r="L850" s="91"/>
      <c r="M850" s="91"/>
      <c r="N850" s="91"/>
      <c r="O850" s="91"/>
      <c r="P850" s="91"/>
      <c r="Q850" s="91"/>
      <c r="R850" s="91"/>
      <c r="S850" s="91"/>
      <c r="T850" s="91"/>
      <c r="U850" s="91"/>
      <c r="V850" s="91"/>
      <c r="W850" s="91"/>
      <c r="X850" s="91"/>
      <c r="AK850" s="91"/>
      <c r="AL850" s="91"/>
      <c r="AM850" s="91"/>
      <c r="AN850" s="91"/>
      <c r="AO850" s="91"/>
      <c r="CU850" s="439"/>
      <c r="CY850" s="87"/>
    </row>
    <row r="851" spans="1:103" s="88" customFormat="1" x14ac:dyDescent="0.25">
      <c r="A851" s="91"/>
      <c r="B851" s="91"/>
      <c r="C851" s="91"/>
      <c r="D851" s="91"/>
      <c r="E851" s="91"/>
      <c r="F851" s="91"/>
      <c r="G851" s="91"/>
      <c r="I851" s="91"/>
      <c r="K851" s="91"/>
      <c r="L851" s="91"/>
      <c r="M851" s="91"/>
      <c r="N851" s="91"/>
      <c r="O851" s="91"/>
      <c r="P851" s="91"/>
      <c r="Q851" s="91"/>
      <c r="R851" s="91"/>
      <c r="S851" s="91"/>
      <c r="T851" s="91"/>
      <c r="U851" s="91"/>
      <c r="V851" s="91"/>
      <c r="W851" s="91"/>
      <c r="X851" s="91"/>
      <c r="AK851" s="91"/>
      <c r="AL851" s="91"/>
      <c r="AM851" s="91"/>
      <c r="AN851" s="91"/>
      <c r="AO851" s="91"/>
      <c r="CU851" s="439"/>
      <c r="CY851" s="87"/>
    </row>
    <row r="852" spans="1:103" s="88" customFormat="1" x14ac:dyDescent="0.25">
      <c r="A852" s="91"/>
      <c r="B852" s="91"/>
      <c r="C852" s="91"/>
      <c r="D852" s="91"/>
      <c r="E852" s="91"/>
      <c r="F852" s="91"/>
      <c r="G852" s="91"/>
      <c r="I852" s="91"/>
      <c r="K852" s="91"/>
      <c r="L852" s="91"/>
      <c r="M852" s="91"/>
      <c r="N852" s="91"/>
      <c r="O852" s="91"/>
      <c r="P852" s="91"/>
      <c r="Q852" s="91"/>
      <c r="R852" s="91"/>
      <c r="S852" s="91"/>
      <c r="T852" s="91"/>
      <c r="U852" s="91"/>
      <c r="V852" s="91"/>
      <c r="W852" s="91"/>
      <c r="X852" s="91"/>
      <c r="AK852" s="91"/>
      <c r="AL852" s="91"/>
      <c r="AM852" s="91"/>
      <c r="AN852" s="91"/>
      <c r="AO852" s="91"/>
      <c r="CU852" s="439"/>
      <c r="CY852" s="87"/>
    </row>
    <row r="853" spans="1:103" s="88" customFormat="1" x14ac:dyDescent="0.25">
      <c r="A853" s="91"/>
      <c r="B853" s="91"/>
      <c r="C853" s="91"/>
      <c r="D853" s="91"/>
      <c r="E853" s="91"/>
      <c r="F853" s="91"/>
      <c r="G853" s="91"/>
      <c r="I853" s="91"/>
      <c r="K853" s="91"/>
      <c r="L853" s="91"/>
      <c r="M853" s="91"/>
      <c r="N853" s="91"/>
      <c r="O853" s="91"/>
      <c r="P853" s="91"/>
      <c r="Q853" s="91"/>
      <c r="R853" s="91"/>
      <c r="S853" s="91"/>
      <c r="T853" s="91"/>
      <c r="U853" s="91"/>
      <c r="V853" s="91"/>
      <c r="W853" s="91"/>
      <c r="X853" s="91"/>
      <c r="AK853" s="91"/>
      <c r="AL853" s="91"/>
      <c r="AM853" s="91"/>
      <c r="AN853" s="91"/>
      <c r="AO853" s="91"/>
      <c r="CU853" s="439"/>
      <c r="CY853" s="87"/>
    </row>
    <row r="854" spans="1:103" s="88" customFormat="1" x14ac:dyDescent="0.25">
      <c r="A854" s="91"/>
      <c r="B854" s="91"/>
      <c r="C854" s="91"/>
      <c r="D854" s="91"/>
      <c r="E854" s="91"/>
      <c r="F854" s="91"/>
      <c r="G854" s="91"/>
      <c r="I854" s="91"/>
      <c r="K854" s="91"/>
      <c r="L854" s="91"/>
      <c r="M854" s="91"/>
      <c r="N854" s="91"/>
      <c r="O854" s="91"/>
      <c r="P854" s="91"/>
      <c r="Q854" s="91"/>
      <c r="R854" s="91"/>
      <c r="S854" s="91"/>
      <c r="T854" s="91"/>
      <c r="U854" s="91"/>
      <c r="V854" s="91"/>
      <c r="W854" s="91"/>
      <c r="X854" s="91"/>
      <c r="AK854" s="91"/>
      <c r="AL854" s="91"/>
      <c r="AM854" s="91"/>
      <c r="AN854" s="91"/>
      <c r="AO854" s="91"/>
      <c r="CU854" s="439"/>
      <c r="CY854" s="87"/>
    </row>
    <row r="855" spans="1:103" s="88" customFormat="1" x14ac:dyDescent="0.25">
      <c r="A855" s="91"/>
      <c r="B855" s="91"/>
      <c r="C855" s="91"/>
      <c r="D855" s="91"/>
      <c r="E855" s="91"/>
      <c r="F855" s="91"/>
      <c r="G855" s="91"/>
      <c r="I855" s="91"/>
      <c r="K855" s="91"/>
      <c r="L855" s="91"/>
      <c r="M855" s="91"/>
      <c r="N855" s="91"/>
      <c r="O855" s="91"/>
      <c r="P855" s="91"/>
      <c r="Q855" s="91"/>
      <c r="R855" s="91"/>
      <c r="S855" s="91"/>
      <c r="T855" s="91"/>
      <c r="U855" s="91"/>
      <c r="V855" s="91"/>
      <c r="W855" s="91"/>
      <c r="X855" s="91"/>
      <c r="AK855" s="91"/>
      <c r="AL855" s="91"/>
      <c r="AM855" s="91"/>
      <c r="AN855" s="91"/>
      <c r="AO855" s="91"/>
      <c r="CU855" s="439"/>
      <c r="CY855" s="87"/>
    </row>
    <row r="856" spans="1:103" s="88" customFormat="1" x14ac:dyDescent="0.25">
      <c r="A856" s="91"/>
      <c r="B856" s="91"/>
      <c r="C856" s="91"/>
      <c r="D856" s="91"/>
      <c r="E856" s="91"/>
      <c r="F856" s="91"/>
      <c r="G856" s="91"/>
      <c r="I856" s="91"/>
      <c r="K856" s="91"/>
      <c r="L856" s="91"/>
      <c r="M856" s="91"/>
      <c r="N856" s="91"/>
      <c r="O856" s="91"/>
      <c r="P856" s="91"/>
      <c r="Q856" s="91"/>
      <c r="R856" s="91"/>
      <c r="S856" s="91"/>
      <c r="T856" s="91"/>
      <c r="U856" s="91"/>
      <c r="V856" s="91"/>
      <c r="W856" s="91"/>
      <c r="X856" s="91"/>
      <c r="AK856" s="91"/>
      <c r="AL856" s="91"/>
      <c r="AM856" s="91"/>
      <c r="AN856" s="91"/>
      <c r="AO856" s="91"/>
      <c r="CU856" s="439"/>
      <c r="CY856" s="87"/>
    </row>
    <row r="857" spans="1:103" s="88" customFormat="1" x14ac:dyDescent="0.25">
      <c r="A857" s="91"/>
      <c r="B857" s="91"/>
      <c r="C857" s="91"/>
      <c r="D857" s="91"/>
      <c r="E857" s="91"/>
      <c r="F857" s="91"/>
      <c r="G857" s="91"/>
      <c r="I857" s="91"/>
      <c r="K857" s="91"/>
      <c r="L857" s="91"/>
      <c r="M857" s="91"/>
      <c r="N857" s="91"/>
      <c r="O857" s="91"/>
      <c r="P857" s="91"/>
      <c r="Q857" s="91"/>
      <c r="R857" s="91"/>
      <c r="S857" s="91"/>
      <c r="T857" s="91"/>
      <c r="U857" s="91"/>
      <c r="V857" s="91"/>
      <c r="W857" s="91"/>
      <c r="X857" s="91"/>
      <c r="AK857" s="91"/>
      <c r="AL857" s="91"/>
      <c r="AM857" s="91"/>
      <c r="AN857" s="91"/>
      <c r="AO857" s="91"/>
      <c r="CU857" s="439"/>
      <c r="CY857" s="87"/>
    </row>
    <row r="858" spans="1:103" s="88" customFormat="1" x14ac:dyDescent="0.25">
      <c r="A858" s="91"/>
      <c r="B858" s="91"/>
      <c r="C858" s="91"/>
      <c r="D858" s="91"/>
      <c r="E858" s="91"/>
      <c r="F858" s="91"/>
      <c r="G858" s="91"/>
      <c r="I858" s="91"/>
      <c r="K858" s="91"/>
      <c r="L858" s="91"/>
      <c r="M858" s="91"/>
      <c r="N858" s="91"/>
      <c r="O858" s="91"/>
      <c r="P858" s="91"/>
      <c r="Q858" s="91"/>
      <c r="R858" s="91"/>
      <c r="S858" s="91"/>
      <c r="T858" s="91"/>
      <c r="U858" s="91"/>
      <c r="V858" s="91"/>
      <c r="W858" s="91"/>
      <c r="X858" s="91"/>
      <c r="AK858" s="91"/>
      <c r="AL858" s="91"/>
      <c r="AM858" s="91"/>
      <c r="AN858" s="91"/>
      <c r="AO858" s="91"/>
      <c r="CU858" s="439"/>
      <c r="CY858" s="87"/>
    </row>
    <row r="859" spans="1:103" s="88" customFormat="1" x14ac:dyDescent="0.25">
      <c r="A859" s="91"/>
      <c r="B859" s="91"/>
      <c r="C859" s="91"/>
      <c r="D859" s="91"/>
      <c r="E859" s="91"/>
      <c r="F859" s="91"/>
      <c r="G859" s="91"/>
      <c r="I859" s="91"/>
      <c r="K859" s="91"/>
      <c r="L859" s="91"/>
      <c r="M859" s="91"/>
      <c r="N859" s="91"/>
      <c r="O859" s="91"/>
      <c r="P859" s="91"/>
      <c r="Q859" s="91"/>
      <c r="R859" s="91"/>
      <c r="S859" s="91"/>
      <c r="T859" s="91"/>
      <c r="U859" s="91"/>
      <c r="V859" s="91"/>
      <c r="W859" s="91"/>
      <c r="X859" s="91"/>
      <c r="AK859" s="91"/>
      <c r="AL859" s="91"/>
      <c r="AM859" s="91"/>
      <c r="AN859" s="91"/>
      <c r="AO859" s="91"/>
      <c r="CU859" s="439"/>
      <c r="CY859" s="87"/>
    </row>
    <row r="860" spans="1:103" s="88" customFormat="1" x14ac:dyDescent="0.25">
      <c r="A860" s="91"/>
      <c r="B860" s="91"/>
      <c r="C860" s="91"/>
      <c r="D860" s="91"/>
      <c r="E860" s="91"/>
      <c r="F860" s="91"/>
      <c r="G860" s="91"/>
      <c r="I860" s="91"/>
      <c r="K860" s="91"/>
      <c r="L860" s="91"/>
      <c r="M860" s="91"/>
      <c r="N860" s="91"/>
      <c r="O860" s="91"/>
      <c r="P860" s="91"/>
      <c r="Q860" s="91"/>
      <c r="R860" s="91"/>
      <c r="S860" s="91"/>
      <c r="T860" s="91"/>
      <c r="U860" s="91"/>
      <c r="V860" s="91"/>
      <c r="W860" s="91"/>
      <c r="X860" s="91"/>
      <c r="AK860" s="91"/>
      <c r="AL860" s="91"/>
      <c r="AM860" s="91"/>
      <c r="AN860" s="91"/>
      <c r="AO860" s="91"/>
      <c r="CU860" s="439"/>
      <c r="CY860" s="87"/>
    </row>
    <row r="861" spans="1:103" s="88" customFormat="1" x14ac:dyDescent="0.25">
      <c r="A861" s="91"/>
      <c r="B861" s="91"/>
      <c r="C861" s="91"/>
      <c r="D861" s="91"/>
      <c r="E861" s="91"/>
      <c r="F861" s="91"/>
      <c r="G861" s="91"/>
      <c r="I861" s="91"/>
      <c r="K861" s="91"/>
      <c r="L861" s="91"/>
      <c r="M861" s="91"/>
      <c r="N861" s="91"/>
      <c r="O861" s="91"/>
      <c r="P861" s="91"/>
      <c r="Q861" s="91"/>
      <c r="R861" s="91"/>
      <c r="S861" s="91"/>
      <c r="T861" s="91"/>
      <c r="U861" s="91"/>
      <c r="V861" s="91"/>
      <c r="W861" s="91"/>
      <c r="X861" s="91"/>
      <c r="AK861" s="91"/>
      <c r="AL861" s="91"/>
      <c r="AM861" s="91"/>
      <c r="AN861" s="91"/>
      <c r="AO861" s="91"/>
      <c r="CU861" s="439"/>
      <c r="CY861" s="87"/>
    </row>
    <row r="862" spans="1:103" s="88" customFormat="1" x14ac:dyDescent="0.25">
      <c r="A862" s="91"/>
      <c r="B862" s="91"/>
      <c r="C862" s="91"/>
      <c r="D862" s="91"/>
      <c r="E862" s="91"/>
      <c r="F862" s="91"/>
      <c r="G862" s="91"/>
      <c r="I862" s="91"/>
      <c r="K862" s="91"/>
      <c r="L862" s="91"/>
      <c r="M862" s="91"/>
      <c r="N862" s="91"/>
      <c r="O862" s="91"/>
      <c r="P862" s="91"/>
      <c r="Q862" s="91"/>
      <c r="R862" s="91"/>
      <c r="S862" s="91"/>
      <c r="T862" s="91"/>
      <c r="U862" s="91"/>
      <c r="V862" s="91"/>
      <c r="W862" s="91"/>
      <c r="X862" s="91"/>
      <c r="AK862" s="91"/>
      <c r="AL862" s="91"/>
      <c r="AM862" s="91"/>
      <c r="AN862" s="91"/>
      <c r="AO862" s="91"/>
      <c r="CU862" s="439"/>
      <c r="CY862" s="87"/>
    </row>
    <row r="863" spans="1:103" s="88" customFormat="1" x14ac:dyDescent="0.25">
      <c r="A863" s="91"/>
      <c r="B863" s="91"/>
      <c r="C863" s="91"/>
      <c r="D863" s="91"/>
      <c r="E863" s="91"/>
      <c r="F863" s="91"/>
      <c r="G863" s="91"/>
      <c r="I863" s="91"/>
      <c r="K863" s="91"/>
      <c r="L863" s="91"/>
      <c r="M863" s="91"/>
      <c r="N863" s="91"/>
      <c r="O863" s="91"/>
      <c r="P863" s="91"/>
      <c r="Q863" s="91"/>
      <c r="R863" s="91"/>
      <c r="S863" s="91"/>
      <c r="T863" s="91"/>
      <c r="U863" s="91"/>
      <c r="V863" s="91"/>
      <c r="W863" s="91"/>
      <c r="X863" s="91"/>
      <c r="AK863" s="91"/>
      <c r="AL863" s="91"/>
      <c r="AM863" s="91"/>
      <c r="AN863" s="91"/>
      <c r="AO863" s="91"/>
      <c r="CU863" s="439"/>
      <c r="CY863" s="87"/>
    </row>
    <row r="864" spans="1:103" s="88" customFormat="1" x14ac:dyDescent="0.25">
      <c r="A864" s="91"/>
      <c r="B864" s="91"/>
      <c r="C864" s="91"/>
      <c r="D864" s="91"/>
      <c r="E864" s="91"/>
      <c r="F864" s="91"/>
      <c r="G864" s="91"/>
      <c r="I864" s="91"/>
      <c r="K864" s="91"/>
      <c r="L864" s="91"/>
      <c r="M864" s="91"/>
      <c r="N864" s="91"/>
      <c r="O864" s="91"/>
      <c r="P864" s="91"/>
      <c r="Q864" s="91"/>
      <c r="R864" s="91"/>
      <c r="S864" s="91"/>
      <c r="T864" s="91"/>
      <c r="U864" s="91"/>
      <c r="V864" s="91"/>
      <c r="W864" s="91"/>
      <c r="X864" s="91"/>
      <c r="AK864" s="91"/>
      <c r="AL864" s="91"/>
      <c r="AM864" s="91"/>
      <c r="AN864" s="91"/>
      <c r="AO864" s="91"/>
      <c r="CU864" s="439"/>
      <c r="CY864" s="87"/>
    </row>
    <row r="865" spans="1:103" s="88" customFormat="1" x14ac:dyDescent="0.25">
      <c r="A865" s="91"/>
      <c r="B865" s="91"/>
      <c r="C865" s="91"/>
      <c r="D865" s="91"/>
      <c r="E865" s="91"/>
      <c r="F865" s="91"/>
      <c r="G865" s="91"/>
      <c r="I865" s="91"/>
      <c r="K865" s="91"/>
      <c r="L865" s="91"/>
      <c r="M865" s="91"/>
      <c r="N865" s="91"/>
      <c r="O865" s="91"/>
      <c r="P865" s="91"/>
      <c r="Q865" s="91"/>
      <c r="R865" s="91"/>
      <c r="S865" s="91"/>
      <c r="T865" s="91"/>
      <c r="U865" s="91"/>
      <c r="V865" s="91"/>
      <c r="W865" s="91"/>
      <c r="X865" s="91"/>
      <c r="AK865" s="91"/>
      <c r="AL865" s="91"/>
      <c r="AM865" s="91"/>
      <c r="AN865" s="91"/>
      <c r="AO865" s="91"/>
      <c r="CU865" s="439"/>
      <c r="CY865" s="87"/>
    </row>
    <row r="866" spans="1:103" s="88" customFormat="1" x14ac:dyDescent="0.25">
      <c r="A866" s="91"/>
      <c r="B866" s="91"/>
      <c r="C866" s="91"/>
      <c r="D866" s="91"/>
      <c r="E866" s="91"/>
      <c r="F866" s="91"/>
      <c r="G866" s="91"/>
      <c r="I866" s="91"/>
      <c r="K866" s="91"/>
      <c r="L866" s="91"/>
      <c r="M866" s="91"/>
      <c r="N866" s="91"/>
      <c r="O866" s="91"/>
      <c r="P866" s="91"/>
      <c r="Q866" s="91"/>
      <c r="R866" s="91"/>
      <c r="S866" s="91"/>
      <c r="T866" s="91"/>
      <c r="U866" s="91"/>
      <c r="V866" s="91"/>
      <c r="W866" s="91"/>
      <c r="X866" s="91"/>
      <c r="AK866" s="91"/>
      <c r="AL866" s="91"/>
      <c r="AM866" s="91"/>
      <c r="AN866" s="91"/>
      <c r="AO866" s="91"/>
      <c r="CU866" s="439"/>
      <c r="CY866" s="87"/>
    </row>
    <row r="867" spans="1:103" s="88" customFormat="1" x14ac:dyDescent="0.25">
      <c r="A867" s="91"/>
      <c r="B867" s="91"/>
      <c r="C867" s="91"/>
      <c r="D867" s="91"/>
      <c r="E867" s="91"/>
      <c r="F867" s="91"/>
      <c r="G867" s="91"/>
      <c r="I867" s="91"/>
      <c r="K867" s="91"/>
      <c r="L867" s="91"/>
      <c r="M867" s="91"/>
      <c r="N867" s="91"/>
      <c r="O867" s="91"/>
      <c r="P867" s="91"/>
      <c r="Q867" s="91"/>
      <c r="R867" s="91"/>
      <c r="S867" s="91"/>
      <c r="T867" s="91"/>
      <c r="U867" s="91"/>
      <c r="V867" s="91"/>
      <c r="W867" s="91"/>
      <c r="X867" s="91"/>
      <c r="AK867" s="91"/>
      <c r="AL867" s="91"/>
      <c r="AM867" s="91"/>
      <c r="AN867" s="91"/>
      <c r="AO867" s="91"/>
      <c r="CU867" s="439"/>
      <c r="CY867" s="87"/>
    </row>
    <row r="868" spans="1:103" s="88" customFormat="1" x14ac:dyDescent="0.25">
      <c r="A868" s="91"/>
      <c r="B868" s="91"/>
      <c r="C868" s="91"/>
      <c r="D868" s="91"/>
      <c r="E868" s="91"/>
      <c r="F868" s="91"/>
      <c r="G868" s="91"/>
      <c r="I868" s="91"/>
      <c r="K868" s="91"/>
      <c r="L868" s="91"/>
      <c r="M868" s="91"/>
      <c r="N868" s="91"/>
      <c r="O868" s="91"/>
      <c r="P868" s="91"/>
      <c r="Q868" s="91"/>
      <c r="R868" s="91"/>
      <c r="S868" s="91"/>
      <c r="T868" s="91"/>
      <c r="U868" s="91"/>
      <c r="V868" s="91"/>
      <c r="W868" s="91"/>
      <c r="X868" s="91"/>
      <c r="AK868" s="91"/>
      <c r="AL868" s="91"/>
      <c r="AM868" s="91"/>
      <c r="AN868" s="91"/>
      <c r="AO868" s="91"/>
      <c r="CU868" s="439"/>
      <c r="CY868" s="87"/>
    </row>
    <row r="869" spans="1:103" s="88" customFormat="1" x14ac:dyDescent="0.25">
      <c r="A869" s="91"/>
      <c r="B869" s="91"/>
      <c r="C869" s="91"/>
      <c r="D869" s="91"/>
      <c r="E869" s="91"/>
      <c r="F869" s="91"/>
      <c r="G869" s="91"/>
      <c r="I869" s="91"/>
      <c r="K869" s="91"/>
      <c r="L869" s="91"/>
      <c r="M869" s="91"/>
      <c r="N869" s="91"/>
      <c r="O869" s="91"/>
      <c r="P869" s="91"/>
      <c r="Q869" s="91"/>
      <c r="R869" s="91"/>
      <c r="S869" s="91"/>
      <c r="T869" s="91"/>
      <c r="U869" s="91"/>
      <c r="V869" s="91"/>
      <c r="W869" s="91"/>
      <c r="X869" s="91"/>
      <c r="AK869" s="91"/>
      <c r="AL869" s="91"/>
      <c r="AM869" s="91"/>
      <c r="AN869" s="91"/>
      <c r="AO869" s="91"/>
      <c r="CU869" s="439"/>
      <c r="CY869" s="87"/>
    </row>
    <row r="870" spans="1:103" s="88" customFormat="1" x14ac:dyDescent="0.25">
      <c r="A870" s="91"/>
      <c r="B870" s="91"/>
      <c r="C870" s="91"/>
      <c r="D870" s="91"/>
      <c r="E870" s="91"/>
      <c r="F870" s="91"/>
      <c r="G870" s="91"/>
      <c r="I870" s="91"/>
      <c r="K870" s="91"/>
      <c r="L870" s="91"/>
      <c r="M870" s="91"/>
      <c r="N870" s="91"/>
      <c r="O870" s="91"/>
      <c r="P870" s="91"/>
      <c r="Q870" s="91"/>
      <c r="R870" s="91"/>
      <c r="S870" s="91"/>
      <c r="T870" s="91"/>
      <c r="U870" s="91"/>
      <c r="V870" s="91"/>
      <c r="W870" s="91"/>
      <c r="X870" s="91"/>
      <c r="AK870" s="91"/>
      <c r="AL870" s="91"/>
      <c r="AM870" s="91"/>
      <c r="AN870" s="91"/>
      <c r="AO870" s="91"/>
      <c r="CU870" s="439"/>
      <c r="CY870" s="87"/>
    </row>
    <row r="871" spans="1:103" s="88" customFormat="1" x14ac:dyDescent="0.25">
      <c r="A871" s="91"/>
      <c r="B871" s="91"/>
      <c r="C871" s="91"/>
      <c r="D871" s="91"/>
      <c r="E871" s="91"/>
      <c r="F871" s="91"/>
      <c r="G871" s="91"/>
      <c r="I871" s="91"/>
      <c r="K871" s="91"/>
      <c r="L871" s="91"/>
      <c r="M871" s="91"/>
      <c r="N871" s="91"/>
      <c r="O871" s="91"/>
      <c r="P871" s="91"/>
      <c r="Q871" s="91"/>
      <c r="R871" s="91"/>
      <c r="S871" s="91"/>
      <c r="T871" s="91"/>
      <c r="U871" s="91"/>
      <c r="V871" s="91"/>
      <c r="W871" s="91"/>
      <c r="X871" s="91"/>
      <c r="AK871" s="91"/>
      <c r="AL871" s="91"/>
      <c r="AM871" s="91"/>
      <c r="AN871" s="91"/>
      <c r="AO871" s="91"/>
      <c r="CU871" s="439"/>
      <c r="CY871" s="87"/>
    </row>
    <row r="872" spans="1:103" s="88" customFormat="1" x14ac:dyDescent="0.25">
      <c r="A872" s="91"/>
      <c r="B872" s="91"/>
      <c r="C872" s="91"/>
      <c r="D872" s="91"/>
      <c r="E872" s="91"/>
      <c r="F872" s="91"/>
      <c r="G872" s="91"/>
      <c r="I872" s="91"/>
      <c r="K872" s="91"/>
      <c r="L872" s="91"/>
      <c r="M872" s="91"/>
      <c r="N872" s="91"/>
      <c r="O872" s="91"/>
      <c r="P872" s="91"/>
      <c r="Q872" s="91"/>
      <c r="R872" s="91"/>
      <c r="S872" s="91"/>
      <c r="T872" s="91"/>
      <c r="U872" s="91"/>
      <c r="V872" s="91"/>
      <c r="W872" s="91"/>
      <c r="X872" s="91"/>
      <c r="AK872" s="91"/>
      <c r="AL872" s="91"/>
      <c r="AM872" s="91"/>
      <c r="AN872" s="91"/>
      <c r="AO872" s="91"/>
      <c r="CU872" s="439"/>
      <c r="CY872" s="87"/>
    </row>
    <row r="873" spans="1:103" s="88" customFormat="1" x14ac:dyDescent="0.25">
      <c r="A873" s="91"/>
      <c r="B873" s="91"/>
      <c r="C873" s="91"/>
      <c r="D873" s="91"/>
      <c r="E873" s="91"/>
      <c r="F873" s="91"/>
      <c r="G873" s="91"/>
      <c r="I873" s="91"/>
      <c r="K873" s="91"/>
      <c r="L873" s="91"/>
      <c r="M873" s="91"/>
      <c r="N873" s="91"/>
      <c r="O873" s="91"/>
      <c r="P873" s="91"/>
      <c r="Q873" s="91"/>
      <c r="R873" s="91"/>
      <c r="S873" s="91"/>
      <c r="T873" s="91"/>
      <c r="U873" s="91"/>
      <c r="V873" s="91"/>
      <c r="W873" s="91"/>
      <c r="X873" s="91"/>
      <c r="AK873" s="91"/>
      <c r="AL873" s="91"/>
      <c r="AM873" s="91"/>
      <c r="AN873" s="91"/>
      <c r="AO873" s="91"/>
      <c r="CU873" s="439"/>
      <c r="CY873" s="87"/>
    </row>
    <row r="874" spans="1:103" s="88" customFormat="1" x14ac:dyDescent="0.25">
      <c r="A874" s="91"/>
      <c r="B874" s="91"/>
      <c r="C874" s="91"/>
      <c r="D874" s="91"/>
      <c r="E874" s="91"/>
      <c r="F874" s="91"/>
      <c r="G874" s="91"/>
      <c r="I874" s="91"/>
      <c r="K874" s="91"/>
      <c r="L874" s="91"/>
      <c r="M874" s="91"/>
      <c r="N874" s="91"/>
      <c r="O874" s="91"/>
      <c r="P874" s="91"/>
      <c r="Q874" s="91"/>
      <c r="R874" s="91"/>
      <c r="S874" s="91"/>
      <c r="T874" s="91"/>
      <c r="U874" s="91"/>
      <c r="V874" s="91"/>
      <c r="W874" s="91"/>
      <c r="X874" s="91"/>
      <c r="AK874" s="91"/>
      <c r="AL874" s="91"/>
      <c r="AM874" s="91"/>
      <c r="AN874" s="91"/>
      <c r="AO874" s="91"/>
      <c r="CU874" s="439"/>
      <c r="CY874" s="87"/>
    </row>
    <row r="875" spans="1:103" s="88" customFormat="1" x14ac:dyDescent="0.25">
      <c r="A875" s="91"/>
      <c r="B875" s="91"/>
      <c r="C875" s="91"/>
      <c r="D875" s="91"/>
      <c r="E875" s="91"/>
      <c r="F875" s="91"/>
      <c r="G875" s="91"/>
      <c r="I875" s="91"/>
      <c r="K875" s="91"/>
      <c r="L875" s="91"/>
      <c r="M875" s="91"/>
      <c r="N875" s="91"/>
      <c r="O875" s="91"/>
      <c r="P875" s="91"/>
      <c r="Q875" s="91"/>
      <c r="R875" s="91"/>
      <c r="S875" s="91"/>
      <c r="T875" s="91"/>
      <c r="U875" s="91"/>
      <c r="V875" s="91"/>
      <c r="W875" s="91"/>
      <c r="X875" s="91"/>
      <c r="AK875" s="91"/>
      <c r="AL875" s="91"/>
      <c r="AM875" s="91"/>
      <c r="AN875" s="91"/>
      <c r="AO875" s="91"/>
      <c r="CU875" s="439"/>
      <c r="CY875" s="87"/>
    </row>
    <row r="876" spans="1:103" s="88" customFormat="1" x14ac:dyDescent="0.25">
      <c r="A876" s="91"/>
      <c r="B876" s="91"/>
      <c r="C876" s="91"/>
      <c r="D876" s="91"/>
      <c r="E876" s="91"/>
      <c r="F876" s="91"/>
      <c r="G876" s="91"/>
      <c r="I876" s="91"/>
      <c r="K876" s="91"/>
      <c r="L876" s="91"/>
      <c r="M876" s="91"/>
      <c r="N876" s="91"/>
      <c r="O876" s="91"/>
      <c r="P876" s="91"/>
      <c r="Q876" s="91"/>
      <c r="R876" s="91"/>
      <c r="S876" s="91"/>
      <c r="T876" s="91"/>
      <c r="U876" s="91"/>
      <c r="V876" s="91"/>
      <c r="W876" s="91"/>
      <c r="X876" s="91"/>
      <c r="AK876" s="91"/>
      <c r="AL876" s="91"/>
      <c r="AM876" s="91"/>
      <c r="AN876" s="91"/>
      <c r="AO876" s="91"/>
      <c r="CU876" s="439"/>
      <c r="CY876" s="87"/>
    </row>
    <row r="877" spans="1:103" s="88" customFormat="1" x14ac:dyDescent="0.25">
      <c r="A877" s="91"/>
      <c r="B877" s="91"/>
      <c r="C877" s="91"/>
      <c r="D877" s="91"/>
      <c r="E877" s="91"/>
      <c r="F877" s="91"/>
      <c r="G877" s="91"/>
      <c r="I877" s="91"/>
      <c r="K877" s="91"/>
      <c r="L877" s="91"/>
      <c r="M877" s="91"/>
      <c r="N877" s="91"/>
      <c r="O877" s="91"/>
      <c r="P877" s="91"/>
      <c r="Q877" s="91"/>
      <c r="R877" s="91"/>
      <c r="S877" s="91"/>
      <c r="T877" s="91"/>
      <c r="U877" s="91"/>
      <c r="V877" s="91"/>
      <c r="W877" s="91"/>
      <c r="X877" s="91"/>
      <c r="AK877" s="91"/>
      <c r="AL877" s="91"/>
      <c r="AM877" s="91"/>
      <c r="AN877" s="91"/>
      <c r="AO877" s="91"/>
      <c r="CU877" s="439"/>
      <c r="CY877" s="87"/>
    </row>
    <row r="878" spans="1:103" s="88" customFormat="1" x14ac:dyDescent="0.25">
      <c r="A878" s="91"/>
      <c r="B878" s="91"/>
      <c r="C878" s="91"/>
      <c r="D878" s="91"/>
      <c r="E878" s="91"/>
      <c r="F878" s="91"/>
      <c r="G878" s="91"/>
      <c r="I878" s="91"/>
      <c r="K878" s="91"/>
      <c r="L878" s="91"/>
      <c r="M878" s="91"/>
      <c r="N878" s="91"/>
      <c r="O878" s="91"/>
      <c r="P878" s="91"/>
      <c r="Q878" s="91"/>
      <c r="R878" s="91"/>
      <c r="S878" s="91"/>
      <c r="T878" s="91"/>
      <c r="U878" s="91"/>
      <c r="V878" s="91"/>
      <c r="W878" s="91"/>
      <c r="X878" s="91"/>
      <c r="AK878" s="91"/>
      <c r="AL878" s="91"/>
      <c r="AM878" s="91"/>
      <c r="AN878" s="91"/>
      <c r="AO878" s="91"/>
      <c r="CU878" s="439"/>
      <c r="CY878" s="87"/>
    </row>
    <row r="879" spans="1:103" s="88" customFormat="1" x14ac:dyDescent="0.25">
      <c r="A879" s="91"/>
      <c r="B879" s="91"/>
      <c r="C879" s="91"/>
      <c r="D879" s="91"/>
      <c r="E879" s="91"/>
      <c r="F879" s="91"/>
      <c r="G879" s="91"/>
      <c r="I879" s="91"/>
      <c r="K879" s="91"/>
      <c r="L879" s="91"/>
      <c r="M879" s="91"/>
      <c r="N879" s="91"/>
      <c r="O879" s="91"/>
      <c r="P879" s="91"/>
      <c r="Q879" s="91"/>
      <c r="R879" s="91"/>
      <c r="S879" s="91"/>
      <c r="T879" s="91"/>
      <c r="U879" s="91"/>
      <c r="V879" s="91"/>
      <c r="W879" s="91"/>
      <c r="X879" s="91"/>
      <c r="AK879" s="91"/>
      <c r="AL879" s="91"/>
      <c r="AM879" s="91"/>
      <c r="AN879" s="91"/>
      <c r="AO879" s="91"/>
      <c r="CU879" s="439"/>
      <c r="CY879" s="87"/>
    </row>
    <row r="880" spans="1:103" s="88" customFormat="1" x14ac:dyDescent="0.25">
      <c r="A880" s="91"/>
      <c r="B880" s="91"/>
      <c r="C880" s="91"/>
      <c r="D880" s="91"/>
      <c r="E880" s="91"/>
      <c r="F880" s="91"/>
      <c r="G880" s="91"/>
      <c r="I880" s="91"/>
      <c r="K880" s="91"/>
      <c r="L880" s="91"/>
      <c r="M880" s="91"/>
      <c r="N880" s="91"/>
      <c r="O880" s="91"/>
      <c r="P880" s="91"/>
      <c r="Q880" s="91"/>
      <c r="R880" s="91"/>
      <c r="S880" s="91"/>
      <c r="T880" s="91"/>
      <c r="U880" s="91"/>
      <c r="V880" s="91"/>
      <c r="W880" s="91"/>
      <c r="X880" s="91"/>
      <c r="AK880" s="91"/>
      <c r="AL880" s="91"/>
      <c r="AM880" s="91"/>
      <c r="AN880" s="91"/>
      <c r="AO880" s="91"/>
      <c r="CU880" s="439"/>
      <c r="CY880" s="87"/>
    </row>
    <row r="881" spans="1:103" s="88" customFormat="1" x14ac:dyDescent="0.25">
      <c r="A881" s="91"/>
      <c r="B881" s="91"/>
      <c r="C881" s="91"/>
      <c r="D881" s="91"/>
      <c r="E881" s="91"/>
      <c r="F881" s="91"/>
      <c r="G881" s="91"/>
      <c r="I881" s="91"/>
      <c r="K881" s="91"/>
      <c r="L881" s="91"/>
      <c r="M881" s="91"/>
      <c r="N881" s="91"/>
      <c r="O881" s="91"/>
      <c r="P881" s="91"/>
      <c r="Q881" s="91"/>
      <c r="R881" s="91"/>
      <c r="S881" s="91"/>
      <c r="T881" s="91"/>
      <c r="U881" s="91"/>
      <c r="V881" s="91"/>
      <c r="W881" s="91"/>
      <c r="X881" s="91"/>
      <c r="AK881" s="91"/>
      <c r="AL881" s="91"/>
      <c r="AM881" s="91"/>
      <c r="AN881" s="91"/>
      <c r="AO881" s="91"/>
      <c r="CU881" s="439"/>
      <c r="CY881" s="87"/>
    </row>
    <row r="882" spans="1:103" s="88" customFormat="1" x14ac:dyDescent="0.25">
      <c r="A882" s="91"/>
      <c r="B882" s="91"/>
      <c r="C882" s="91"/>
      <c r="D882" s="91"/>
      <c r="E882" s="91"/>
      <c r="F882" s="91"/>
      <c r="G882" s="91"/>
      <c r="I882" s="91"/>
      <c r="K882" s="91"/>
      <c r="L882" s="91"/>
      <c r="M882" s="91"/>
      <c r="N882" s="91"/>
      <c r="O882" s="91"/>
      <c r="P882" s="91"/>
      <c r="Q882" s="91"/>
      <c r="R882" s="91"/>
      <c r="S882" s="91"/>
      <c r="T882" s="91"/>
      <c r="U882" s="91"/>
      <c r="V882" s="91"/>
      <c r="W882" s="91"/>
      <c r="X882" s="91"/>
      <c r="AK882" s="91"/>
      <c r="AL882" s="91"/>
      <c r="AM882" s="91"/>
      <c r="AN882" s="91"/>
      <c r="AO882" s="91"/>
      <c r="CU882" s="439"/>
      <c r="CY882" s="87"/>
    </row>
    <row r="883" spans="1:103" s="88" customFormat="1" x14ac:dyDescent="0.25">
      <c r="A883" s="91"/>
      <c r="B883" s="91"/>
      <c r="C883" s="91"/>
      <c r="D883" s="91"/>
      <c r="E883" s="91"/>
      <c r="F883" s="91"/>
      <c r="G883" s="91"/>
      <c r="I883" s="91"/>
      <c r="K883" s="91"/>
      <c r="L883" s="91"/>
      <c r="M883" s="91"/>
      <c r="N883" s="91"/>
      <c r="O883" s="91"/>
      <c r="P883" s="91"/>
      <c r="Q883" s="91"/>
      <c r="R883" s="91"/>
      <c r="S883" s="91"/>
      <c r="T883" s="91"/>
      <c r="U883" s="91"/>
      <c r="V883" s="91"/>
      <c r="W883" s="91"/>
      <c r="X883" s="91"/>
      <c r="AK883" s="91"/>
      <c r="AL883" s="91"/>
      <c r="AM883" s="91"/>
      <c r="AN883" s="91"/>
      <c r="AO883" s="91"/>
      <c r="CU883" s="439"/>
      <c r="CY883" s="87"/>
    </row>
    <row r="884" spans="1:103" s="88" customFormat="1" x14ac:dyDescent="0.25">
      <c r="A884" s="91"/>
      <c r="B884" s="91"/>
      <c r="C884" s="91"/>
      <c r="D884" s="91"/>
      <c r="E884" s="91"/>
      <c r="F884" s="91"/>
      <c r="G884" s="91"/>
      <c r="I884" s="91"/>
      <c r="K884" s="91"/>
      <c r="L884" s="91"/>
      <c r="M884" s="91"/>
      <c r="N884" s="91"/>
      <c r="O884" s="91"/>
      <c r="P884" s="91"/>
      <c r="Q884" s="91"/>
      <c r="R884" s="91"/>
      <c r="S884" s="91"/>
      <c r="T884" s="91"/>
      <c r="U884" s="91"/>
      <c r="V884" s="91"/>
      <c r="W884" s="91"/>
      <c r="X884" s="91"/>
      <c r="AK884" s="91"/>
      <c r="AL884" s="91"/>
      <c r="AM884" s="91"/>
      <c r="AN884" s="91"/>
      <c r="AO884" s="91"/>
      <c r="CU884" s="439"/>
      <c r="CY884" s="87"/>
    </row>
    <row r="885" spans="1:103" s="88" customFormat="1" x14ac:dyDescent="0.25">
      <c r="A885" s="91"/>
      <c r="B885" s="91"/>
      <c r="C885" s="91"/>
      <c r="D885" s="91"/>
      <c r="E885" s="91"/>
      <c r="F885" s="91"/>
      <c r="G885" s="91"/>
      <c r="I885" s="91"/>
      <c r="K885" s="91"/>
      <c r="L885" s="91"/>
      <c r="M885" s="91"/>
      <c r="N885" s="91"/>
      <c r="O885" s="91"/>
      <c r="P885" s="91"/>
      <c r="Q885" s="91"/>
      <c r="R885" s="91"/>
      <c r="S885" s="91"/>
      <c r="T885" s="91"/>
      <c r="U885" s="91"/>
      <c r="V885" s="91"/>
      <c r="W885" s="91"/>
      <c r="X885" s="91"/>
      <c r="AK885" s="91"/>
      <c r="AL885" s="91"/>
      <c r="AM885" s="91"/>
      <c r="AN885" s="91"/>
      <c r="AO885" s="91"/>
      <c r="CU885" s="439"/>
      <c r="CY885" s="87"/>
    </row>
    <row r="886" spans="1:103" s="88" customFormat="1" x14ac:dyDescent="0.25">
      <c r="A886" s="91"/>
      <c r="B886" s="91"/>
      <c r="C886" s="91"/>
      <c r="D886" s="91"/>
      <c r="E886" s="91"/>
      <c r="F886" s="91"/>
      <c r="G886" s="91"/>
      <c r="I886" s="91"/>
      <c r="K886" s="91"/>
      <c r="L886" s="91"/>
      <c r="M886" s="91"/>
      <c r="N886" s="91"/>
      <c r="O886" s="91"/>
      <c r="P886" s="91"/>
      <c r="Q886" s="91"/>
      <c r="R886" s="91"/>
      <c r="S886" s="91"/>
      <c r="T886" s="91"/>
      <c r="U886" s="91"/>
      <c r="V886" s="91"/>
      <c r="W886" s="91"/>
      <c r="X886" s="91"/>
      <c r="AK886" s="91"/>
      <c r="AL886" s="91"/>
      <c r="AM886" s="91"/>
      <c r="AN886" s="91"/>
      <c r="AO886" s="91"/>
      <c r="CU886" s="439"/>
      <c r="CY886" s="87"/>
    </row>
    <row r="887" spans="1:103" s="88" customFormat="1" x14ac:dyDescent="0.25">
      <c r="A887" s="91"/>
      <c r="B887" s="91"/>
      <c r="C887" s="91"/>
      <c r="D887" s="91"/>
      <c r="E887" s="91"/>
      <c r="F887" s="91"/>
      <c r="G887" s="91"/>
      <c r="I887" s="91"/>
      <c r="K887" s="91"/>
      <c r="L887" s="91"/>
      <c r="M887" s="91"/>
      <c r="N887" s="91"/>
      <c r="O887" s="91"/>
      <c r="P887" s="91"/>
      <c r="Q887" s="91"/>
      <c r="R887" s="91"/>
      <c r="S887" s="91"/>
      <c r="T887" s="91"/>
      <c r="U887" s="91"/>
      <c r="V887" s="91"/>
      <c r="W887" s="91"/>
      <c r="X887" s="91"/>
      <c r="AK887" s="91"/>
      <c r="AL887" s="91"/>
      <c r="AM887" s="91"/>
      <c r="AN887" s="91"/>
      <c r="AO887" s="91"/>
      <c r="CU887" s="439"/>
      <c r="CY887" s="87"/>
    </row>
    <row r="888" spans="1:103" s="88" customFormat="1" x14ac:dyDescent="0.25">
      <c r="A888" s="91"/>
      <c r="B888" s="91"/>
      <c r="C888" s="91"/>
      <c r="D888" s="91"/>
      <c r="E888" s="91"/>
      <c r="F888" s="91"/>
      <c r="G888" s="91"/>
      <c r="I888" s="91"/>
      <c r="K888" s="91"/>
      <c r="L888" s="91"/>
      <c r="M888" s="91"/>
      <c r="N888" s="91"/>
      <c r="O888" s="91"/>
      <c r="P888" s="91"/>
      <c r="Q888" s="91"/>
      <c r="R888" s="91"/>
      <c r="S888" s="91"/>
      <c r="T888" s="91"/>
      <c r="U888" s="91"/>
      <c r="V888" s="91"/>
      <c r="W888" s="91"/>
      <c r="X888" s="91"/>
      <c r="AK888" s="91"/>
      <c r="AL888" s="91"/>
      <c r="AM888" s="91"/>
      <c r="AN888" s="91"/>
      <c r="AO888" s="91"/>
      <c r="CU888" s="439"/>
      <c r="CY888" s="87"/>
    </row>
    <row r="889" spans="1:103" s="88" customFormat="1" x14ac:dyDescent="0.25">
      <c r="A889" s="91"/>
      <c r="B889" s="91"/>
      <c r="C889" s="91"/>
      <c r="D889" s="91"/>
      <c r="E889" s="91"/>
      <c r="F889" s="91"/>
      <c r="G889" s="91"/>
      <c r="I889" s="91"/>
      <c r="K889" s="91"/>
      <c r="L889" s="91"/>
      <c r="M889" s="91"/>
      <c r="N889" s="91"/>
      <c r="O889" s="91"/>
      <c r="P889" s="91"/>
      <c r="Q889" s="91"/>
      <c r="R889" s="91"/>
      <c r="S889" s="91"/>
      <c r="T889" s="91"/>
      <c r="U889" s="91"/>
      <c r="V889" s="91"/>
      <c r="W889" s="91"/>
      <c r="X889" s="91"/>
      <c r="AK889" s="91"/>
      <c r="AL889" s="91"/>
      <c r="AM889" s="91"/>
      <c r="AN889" s="91"/>
      <c r="AO889" s="91"/>
      <c r="CU889" s="439"/>
      <c r="CY889" s="87"/>
    </row>
    <row r="890" spans="1:103" s="88" customFormat="1" x14ac:dyDescent="0.25">
      <c r="A890" s="91"/>
      <c r="B890" s="91"/>
      <c r="C890" s="91"/>
      <c r="D890" s="91"/>
      <c r="E890" s="91"/>
      <c r="F890" s="91"/>
      <c r="G890" s="91"/>
      <c r="I890" s="91"/>
      <c r="K890" s="91"/>
      <c r="L890" s="91"/>
      <c r="M890" s="91"/>
      <c r="N890" s="91"/>
      <c r="O890" s="91"/>
      <c r="P890" s="91"/>
      <c r="Q890" s="91"/>
      <c r="R890" s="91"/>
      <c r="S890" s="91"/>
      <c r="T890" s="91"/>
      <c r="U890" s="91"/>
      <c r="V890" s="91"/>
      <c r="W890" s="91"/>
      <c r="X890" s="91"/>
      <c r="AK890" s="91"/>
      <c r="AL890" s="91"/>
      <c r="AM890" s="91"/>
      <c r="AN890" s="91"/>
      <c r="AO890" s="91"/>
      <c r="CU890" s="439"/>
      <c r="CY890" s="87"/>
    </row>
    <row r="891" spans="1:103" s="88" customFormat="1" x14ac:dyDescent="0.25">
      <c r="A891" s="91"/>
      <c r="B891" s="91"/>
      <c r="C891" s="91"/>
      <c r="D891" s="91"/>
      <c r="E891" s="91"/>
      <c r="F891" s="91"/>
      <c r="G891" s="91"/>
      <c r="I891" s="91"/>
      <c r="K891" s="91"/>
      <c r="L891" s="91"/>
      <c r="M891" s="91"/>
      <c r="N891" s="91"/>
      <c r="O891" s="91"/>
      <c r="P891" s="91"/>
      <c r="Q891" s="91"/>
      <c r="R891" s="91"/>
      <c r="S891" s="91"/>
      <c r="T891" s="91"/>
      <c r="U891" s="91"/>
      <c r="V891" s="91"/>
      <c r="W891" s="91"/>
      <c r="X891" s="91"/>
      <c r="AK891" s="91"/>
      <c r="AL891" s="91"/>
      <c r="AM891" s="91"/>
      <c r="AN891" s="91"/>
      <c r="AO891" s="91"/>
      <c r="CU891" s="439"/>
      <c r="CY891" s="87"/>
    </row>
    <row r="892" spans="1:103" s="88" customFormat="1" x14ac:dyDescent="0.25">
      <c r="A892" s="91"/>
      <c r="B892" s="91"/>
      <c r="C892" s="91"/>
      <c r="D892" s="91"/>
      <c r="E892" s="91"/>
      <c r="F892" s="91"/>
      <c r="G892" s="91"/>
      <c r="I892" s="91"/>
      <c r="K892" s="91"/>
      <c r="L892" s="91"/>
      <c r="M892" s="91"/>
      <c r="N892" s="91"/>
      <c r="O892" s="91"/>
      <c r="P892" s="91"/>
      <c r="Q892" s="91"/>
      <c r="R892" s="91"/>
      <c r="S892" s="91"/>
      <c r="T892" s="91"/>
      <c r="U892" s="91"/>
      <c r="V892" s="91"/>
      <c r="W892" s="91"/>
      <c r="X892" s="91"/>
      <c r="AK892" s="91"/>
      <c r="AL892" s="91"/>
      <c r="AM892" s="91"/>
      <c r="AN892" s="91"/>
      <c r="AO892" s="91"/>
      <c r="CU892" s="439"/>
      <c r="CY892" s="87"/>
    </row>
    <row r="893" spans="1:103" s="88" customFormat="1" x14ac:dyDescent="0.25">
      <c r="A893" s="91"/>
      <c r="B893" s="91"/>
      <c r="C893" s="91"/>
      <c r="D893" s="91"/>
      <c r="E893" s="91"/>
      <c r="F893" s="91"/>
      <c r="G893" s="91"/>
      <c r="I893" s="91"/>
      <c r="K893" s="91"/>
      <c r="L893" s="91"/>
      <c r="M893" s="91"/>
      <c r="N893" s="91"/>
      <c r="O893" s="91"/>
      <c r="P893" s="91"/>
      <c r="Q893" s="91"/>
      <c r="R893" s="91"/>
      <c r="S893" s="91"/>
      <c r="T893" s="91"/>
      <c r="U893" s="91"/>
      <c r="V893" s="91"/>
      <c r="W893" s="91"/>
      <c r="X893" s="91"/>
      <c r="AK893" s="91"/>
      <c r="AL893" s="91"/>
      <c r="AM893" s="91"/>
      <c r="AN893" s="91"/>
      <c r="AO893" s="91"/>
      <c r="CU893" s="439"/>
      <c r="CY893" s="87"/>
    </row>
    <row r="894" spans="1:103" s="88" customFormat="1" x14ac:dyDescent="0.25">
      <c r="A894" s="91"/>
      <c r="B894" s="91"/>
      <c r="C894" s="91"/>
      <c r="D894" s="91"/>
      <c r="E894" s="91"/>
      <c r="F894" s="91"/>
      <c r="G894" s="91"/>
      <c r="I894" s="91"/>
      <c r="K894" s="91"/>
      <c r="L894" s="91"/>
      <c r="M894" s="91"/>
      <c r="N894" s="91"/>
      <c r="O894" s="91"/>
      <c r="P894" s="91"/>
      <c r="Q894" s="91"/>
      <c r="R894" s="91"/>
      <c r="S894" s="91"/>
      <c r="T894" s="91"/>
      <c r="U894" s="91"/>
      <c r="V894" s="91"/>
      <c r="W894" s="91"/>
      <c r="X894" s="91"/>
      <c r="AK894" s="91"/>
      <c r="AL894" s="91"/>
      <c r="AM894" s="91"/>
      <c r="AN894" s="91"/>
      <c r="AO894" s="91"/>
      <c r="CU894" s="439"/>
      <c r="CY894" s="87"/>
    </row>
    <row r="895" spans="1:103" s="88" customFormat="1" x14ac:dyDescent="0.25">
      <c r="A895" s="91"/>
      <c r="B895" s="91"/>
      <c r="C895" s="91"/>
      <c r="D895" s="91"/>
      <c r="E895" s="91"/>
      <c r="F895" s="91"/>
      <c r="G895" s="91"/>
      <c r="I895" s="91"/>
      <c r="K895" s="91"/>
      <c r="L895" s="91"/>
      <c r="M895" s="91"/>
      <c r="N895" s="91"/>
      <c r="O895" s="91"/>
      <c r="P895" s="91"/>
      <c r="Q895" s="91"/>
      <c r="R895" s="91"/>
      <c r="S895" s="91"/>
      <c r="T895" s="91"/>
      <c r="U895" s="91"/>
      <c r="V895" s="91"/>
      <c r="W895" s="91"/>
      <c r="X895" s="91"/>
      <c r="AK895" s="91"/>
      <c r="AL895" s="91"/>
      <c r="AM895" s="91"/>
      <c r="AN895" s="91"/>
      <c r="AO895" s="91"/>
      <c r="CU895" s="439"/>
      <c r="CY895" s="87"/>
    </row>
    <row r="896" spans="1:103" s="88" customFormat="1" x14ac:dyDescent="0.25">
      <c r="A896" s="91"/>
      <c r="B896" s="91"/>
      <c r="C896" s="91"/>
      <c r="D896" s="91"/>
      <c r="E896" s="91"/>
      <c r="F896" s="91"/>
      <c r="G896" s="91"/>
      <c r="I896" s="91"/>
      <c r="K896" s="91"/>
      <c r="L896" s="91"/>
      <c r="M896" s="91"/>
      <c r="N896" s="91"/>
      <c r="O896" s="91"/>
      <c r="P896" s="91"/>
      <c r="Q896" s="91"/>
      <c r="R896" s="91"/>
      <c r="S896" s="91"/>
      <c r="T896" s="91"/>
      <c r="U896" s="91"/>
      <c r="V896" s="91"/>
      <c r="W896" s="91"/>
      <c r="X896" s="91"/>
      <c r="AK896" s="91"/>
      <c r="AL896" s="91"/>
      <c r="AM896" s="91"/>
      <c r="AN896" s="91"/>
      <c r="AO896" s="91"/>
      <c r="CU896" s="439"/>
      <c r="CY896" s="87"/>
    </row>
    <row r="897" spans="1:103" s="88" customFormat="1" x14ac:dyDescent="0.25">
      <c r="A897" s="91"/>
      <c r="B897" s="91"/>
      <c r="C897" s="91"/>
      <c r="D897" s="91"/>
      <c r="E897" s="91"/>
      <c r="F897" s="91"/>
      <c r="G897" s="91"/>
      <c r="I897" s="91"/>
      <c r="K897" s="91"/>
      <c r="L897" s="91"/>
      <c r="M897" s="91"/>
      <c r="N897" s="91"/>
      <c r="O897" s="91"/>
      <c r="P897" s="91"/>
      <c r="Q897" s="91"/>
      <c r="R897" s="91"/>
      <c r="S897" s="91"/>
      <c r="T897" s="91"/>
      <c r="U897" s="91"/>
      <c r="V897" s="91"/>
      <c r="W897" s="91"/>
      <c r="X897" s="91"/>
      <c r="AK897" s="91"/>
      <c r="AL897" s="91"/>
      <c r="AM897" s="91"/>
      <c r="AN897" s="91"/>
      <c r="AO897" s="91"/>
      <c r="CU897" s="439"/>
      <c r="CY897" s="87"/>
    </row>
    <row r="898" spans="1:103" s="88" customFormat="1" x14ac:dyDescent="0.25">
      <c r="A898" s="91"/>
      <c r="B898" s="91"/>
      <c r="C898" s="91"/>
      <c r="D898" s="91"/>
      <c r="E898" s="91"/>
      <c r="F898" s="91"/>
      <c r="G898" s="91"/>
      <c r="I898" s="91"/>
      <c r="K898" s="91"/>
      <c r="L898" s="91"/>
      <c r="M898" s="91"/>
      <c r="N898" s="91"/>
      <c r="O898" s="91"/>
      <c r="P898" s="91"/>
      <c r="Q898" s="91"/>
      <c r="R898" s="91"/>
      <c r="S898" s="91"/>
      <c r="T898" s="91"/>
      <c r="U898" s="91"/>
      <c r="V898" s="91"/>
      <c r="W898" s="91"/>
      <c r="X898" s="91"/>
      <c r="AK898" s="91"/>
      <c r="AL898" s="91"/>
      <c r="AM898" s="91"/>
      <c r="AN898" s="91"/>
      <c r="AO898" s="91"/>
      <c r="CU898" s="439"/>
      <c r="CY898" s="87"/>
    </row>
    <row r="899" spans="1:103" s="88" customFormat="1" x14ac:dyDescent="0.25">
      <c r="A899" s="91"/>
      <c r="B899" s="91"/>
      <c r="C899" s="91"/>
      <c r="D899" s="91"/>
      <c r="E899" s="91"/>
      <c r="F899" s="91"/>
      <c r="G899" s="91"/>
      <c r="I899" s="91"/>
      <c r="K899" s="91"/>
      <c r="L899" s="91"/>
      <c r="M899" s="91"/>
      <c r="N899" s="91"/>
      <c r="O899" s="91"/>
      <c r="P899" s="91"/>
      <c r="Q899" s="91"/>
      <c r="R899" s="91"/>
      <c r="S899" s="91"/>
      <c r="T899" s="91"/>
      <c r="U899" s="91"/>
      <c r="V899" s="91"/>
      <c r="W899" s="91"/>
      <c r="X899" s="91"/>
      <c r="AK899" s="91"/>
      <c r="AL899" s="91"/>
      <c r="AM899" s="91"/>
      <c r="AN899" s="91"/>
      <c r="AO899" s="91"/>
      <c r="CU899" s="439"/>
      <c r="CY899" s="87"/>
    </row>
    <row r="900" spans="1:103" s="88" customFormat="1" x14ac:dyDescent="0.25">
      <c r="A900" s="91"/>
      <c r="B900" s="91"/>
      <c r="C900" s="91"/>
      <c r="D900" s="91"/>
      <c r="E900" s="91"/>
      <c r="F900" s="91"/>
      <c r="G900" s="91"/>
      <c r="I900" s="91"/>
      <c r="K900" s="91"/>
      <c r="L900" s="91"/>
      <c r="M900" s="91"/>
      <c r="N900" s="91"/>
      <c r="O900" s="91"/>
      <c r="P900" s="91"/>
      <c r="Q900" s="91"/>
      <c r="R900" s="91"/>
      <c r="S900" s="91"/>
      <c r="T900" s="91"/>
      <c r="U900" s="91"/>
      <c r="V900" s="91"/>
      <c r="W900" s="91"/>
      <c r="X900" s="91"/>
      <c r="AK900" s="91"/>
      <c r="AL900" s="91"/>
      <c r="AM900" s="91"/>
      <c r="AN900" s="91"/>
      <c r="AO900" s="91"/>
      <c r="CU900" s="439"/>
      <c r="CY900" s="87"/>
    </row>
    <row r="901" spans="1:103" s="88" customFormat="1" x14ac:dyDescent="0.25">
      <c r="A901" s="91"/>
      <c r="B901" s="91"/>
      <c r="C901" s="91"/>
      <c r="D901" s="91"/>
      <c r="E901" s="91"/>
      <c r="F901" s="91"/>
      <c r="G901" s="91"/>
      <c r="I901" s="91"/>
      <c r="K901" s="91"/>
      <c r="L901" s="91"/>
      <c r="M901" s="91"/>
      <c r="N901" s="91"/>
      <c r="O901" s="91"/>
      <c r="P901" s="91"/>
      <c r="Q901" s="91"/>
      <c r="R901" s="91"/>
      <c r="S901" s="91"/>
      <c r="T901" s="91"/>
      <c r="U901" s="91"/>
      <c r="V901" s="91"/>
      <c r="W901" s="91"/>
      <c r="X901" s="91"/>
      <c r="AK901" s="91"/>
      <c r="AL901" s="91"/>
      <c r="AM901" s="91"/>
      <c r="AN901" s="91"/>
      <c r="AO901" s="91"/>
      <c r="CU901" s="439"/>
      <c r="CY901" s="87"/>
    </row>
    <row r="902" spans="1:103" s="88" customFormat="1" x14ac:dyDescent="0.25">
      <c r="A902" s="91"/>
      <c r="B902" s="91"/>
      <c r="C902" s="91"/>
      <c r="D902" s="91"/>
      <c r="E902" s="91"/>
      <c r="F902" s="91"/>
      <c r="G902" s="91"/>
      <c r="I902" s="91"/>
      <c r="K902" s="91"/>
      <c r="L902" s="91"/>
      <c r="M902" s="91"/>
      <c r="N902" s="91"/>
      <c r="O902" s="91"/>
      <c r="P902" s="91"/>
      <c r="Q902" s="91"/>
      <c r="R902" s="91"/>
      <c r="S902" s="91"/>
      <c r="T902" s="91"/>
      <c r="U902" s="91"/>
      <c r="V902" s="91"/>
      <c r="W902" s="91"/>
      <c r="X902" s="91"/>
      <c r="AK902" s="91"/>
      <c r="AL902" s="91"/>
      <c r="AM902" s="91"/>
      <c r="AN902" s="91"/>
      <c r="AO902" s="91"/>
      <c r="CU902" s="439"/>
      <c r="CY902" s="87"/>
    </row>
    <row r="903" spans="1:103" s="88" customFormat="1" x14ac:dyDescent="0.25">
      <c r="A903" s="91"/>
      <c r="B903" s="91"/>
      <c r="C903" s="91"/>
      <c r="D903" s="91"/>
      <c r="E903" s="91"/>
      <c r="F903" s="91"/>
      <c r="G903" s="91"/>
      <c r="I903" s="91"/>
      <c r="K903" s="91"/>
      <c r="L903" s="91"/>
      <c r="M903" s="91"/>
      <c r="N903" s="91"/>
      <c r="O903" s="91"/>
      <c r="P903" s="91"/>
      <c r="Q903" s="91"/>
      <c r="R903" s="91"/>
      <c r="S903" s="91"/>
      <c r="T903" s="91"/>
      <c r="U903" s="91"/>
      <c r="V903" s="91"/>
      <c r="W903" s="91"/>
      <c r="X903" s="91"/>
      <c r="AK903" s="91"/>
      <c r="AL903" s="91"/>
      <c r="AM903" s="91"/>
      <c r="AN903" s="91"/>
      <c r="AO903" s="91"/>
      <c r="CU903" s="439"/>
      <c r="CY903" s="87"/>
    </row>
    <row r="904" spans="1:103" s="88" customFormat="1" x14ac:dyDescent="0.25">
      <c r="A904" s="91"/>
      <c r="B904" s="91"/>
      <c r="C904" s="91"/>
      <c r="D904" s="91"/>
      <c r="E904" s="91"/>
      <c r="F904" s="91"/>
      <c r="G904" s="91"/>
      <c r="I904" s="91"/>
      <c r="K904" s="91"/>
      <c r="L904" s="91"/>
      <c r="M904" s="91"/>
      <c r="N904" s="91"/>
      <c r="O904" s="91"/>
      <c r="P904" s="91"/>
      <c r="Q904" s="91"/>
      <c r="R904" s="91"/>
      <c r="S904" s="91"/>
      <c r="T904" s="91"/>
      <c r="U904" s="91"/>
      <c r="V904" s="91"/>
      <c r="W904" s="91"/>
      <c r="X904" s="91"/>
      <c r="AK904" s="91"/>
      <c r="AL904" s="91"/>
      <c r="AM904" s="91"/>
      <c r="AN904" s="91"/>
      <c r="AO904" s="91"/>
      <c r="CU904" s="439"/>
      <c r="CY904" s="87"/>
    </row>
    <row r="905" spans="1:103" s="88" customFormat="1" x14ac:dyDescent="0.25">
      <c r="A905" s="91"/>
      <c r="B905" s="91"/>
      <c r="C905" s="91"/>
      <c r="D905" s="91"/>
      <c r="E905" s="91"/>
      <c r="F905" s="91"/>
      <c r="G905" s="91"/>
      <c r="I905" s="91"/>
      <c r="K905" s="91"/>
      <c r="L905" s="91"/>
      <c r="M905" s="91"/>
      <c r="N905" s="91"/>
      <c r="O905" s="91"/>
      <c r="P905" s="91"/>
      <c r="Q905" s="91"/>
      <c r="R905" s="91"/>
      <c r="S905" s="91"/>
      <c r="T905" s="91"/>
      <c r="U905" s="91"/>
      <c r="V905" s="91"/>
      <c r="W905" s="91"/>
      <c r="X905" s="91"/>
      <c r="AK905" s="91"/>
      <c r="AL905" s="91"/>
      <c r="AM905" s="91"/>
      <c r="AN905" s="91"/>
      <c r="AO905" s="91"/>
      <c r="CU905" s="439"/>
      <c r="CY905" s="87"/>
    </row>
    <row r="906" spans="1:103" s="88" customFormat="1" x14ac:dyDescent="0.25">
      <c r="A906" s="91"/>
      <c r="B906" s="91"/>
      <c r="C906" s="91"/>
      <c r="D906" s="91"/>
      <c r="E906" s="91"/>
      <c r="F906" s="91"/>
      <c r="G906" s="91"/>
      <c r="I906" s="91"/>
      <c r="K906" s="91"/>
      <c r="L906" s="91"/>
      <c r="M906" s="91"/>
      <c r="N906" s="91"/>
      <c r="O906" s="91"/>
      <c r="P906" s="91"/>
      <c r="Q906" s="91"/>
      <c r="R906" s="91"/>
      <c r="S906" s="91"/>
      <c r="T906" s="91"/>
      <c r="U906" s="91"/>
      <c r="V906" s="91"/>
      <c r="W906" s="91"/>
      <c r="X906" s="91"/>
      <c r="AK906" s="91"/>
      <c r="AL906" s="91"/>
      <c r="AM906" s="91"/>
      <c r="AN906" s="91"/>
      <c r="AO906" s="91"/>
      <c r="CU906" s="439"/>
      <c r="CY906" s="87"/>
    </row>
    <row r="907" spans="1:103" s="88" customFormat="1" x14ac:dyDescent="0.25">
      <c r="A907" s="91"/>
      <c r="B907" s="91"/>
      <c r="C907" s="91"/>
      <c r="D907" s="91"/>
      <c r="E907" s="91"/>
      <c r="F907" s="91"/>
      <c r="G907" s="91"/>
      <c r="I907" s="91"/>
      <c r="K907" s="91"/>
      <c r="L907" s="91"/>
      <c r="M907" s="91"/>
      <c r="N907" s="91"/>
      <c r="O907" s="91"/>
      <c r="P907" s="91"/>
      <c r="Q907" s="91"/>
      <c r="R907" s="91"/>
      <c r="S907" s="91"/>
      <c r="T907" s="91"/>
      <c r="U907" s="91"/>
      <c r="V907" s="91"/>
      <c r="W907" s="91"/>
      <c r="X907" s="91"/>
      <c r="AK907" s="91"/>
      <c r="AL907" s="91"/>
      <c r="AM907" s="91"/>
      <c r="AN907" s="91"/>
      <c r="AO907" s="91"/>
      <c r="CU907" s="439"/>
      <c r="CY907" s="87"/>
    </row>
    <row r="908" spans="1:103" s="88" customFormat="1" x14ac:dyDescent="0.25">
      <c r="A908" s="91"/>
      <c r="B908" s="91"/>
      <c r="C908" s="91"/>
      <c r="D908" s="91"/>
      <c r="E908" s="91"/>
      <c r="F908" s="91"/>
      <c r="G908" s="91"/>
      <c r="I908" s="91"/>
      <c r="K908" s="91"/>
      <c r="L908" s="91"/>
      <c r="M908" s="91"/>
      <c r="N908" s="91"/>
      <c r="O908" s="91"/>
      <c r="P908" s="91"/>
      <c r="Q908" s="91"/>
      <c r="R908" s="91"/>
      <c r="S908" s="91"/>
      <c r="T908" s="91"/>
      <c r="U908" s="91"/>
      <c r="V908" s="91"/>
      <c r="W908" s="91"/>
      <c r="X908" s="91"/>
      <c r="AK908" s="91"/>
      <c r="AL908" s="91"/>
      <c r="AM908" s="91"/>
      <c r="AN908" s="91"/>
      <c r="AO908" s="91"/>
      <c r="CU908" s="439"/>
      <c r="CY908" s="87"/>
    </row>
    <row r="909" spans="1:103" s="88" customFormat="1" x14ac:dyDescent="0.25">
      <c r="A909" s="91"/>
      <c r="B909" s="91"/>
      <c r="C909" s="91"/>
      <c r="D909" s="91"/>
      <c r="E909" s="91"/>
      <c r="F909" s="91"/>
      <c r="G909" s="91"/>
      <c r="I909" s="91"/>
      <c r="K909" s="91"/>
      <c r="L909" s="91"/>
      <c r="M909" s="91"/>
      <c r="N909" s="91"/>
      <c r="O909" s="91"/>
      <c r="P909" s="91"/>
      <c r="Q909" s="91"/>
      <c r="R909" s="91"/>
      <c r="S909" s="91"/>
      <c r="T909" s="91"/>
      <c r="U909" s="91"/>
      <c r="V909" s="91"/>
      <c r="W909" s="91"/>
      <c r="X909" s="91"/>
      <c r="AK909" s="91"/>
      <c r="AL909" s="91"/>
      <c r="AM909" s="91"/>
      <c r="AN909" s="91"/>
      <c r="AO909" s="91"/>
      <c r="CU909" s="439"/>
      <c r="CY909" s="87"/>
    </row>
    <row r="910" spans="1:103" s="88" customFormat="1" x14ac:dyDescent="0.25">
      <c r="A910" s="91"/>
      <c r="B910" s="91"/>
      <c r="C910" s="91"/>
      <c r="D910" s="91"/>
      <c r="E910" s="91"/>
      <c r="F910" s="91"/>
      <c r="G910" s="91"/>
      <c r="I910" s="91"/>
      <c r="K910" s="91"/>
      <c r="L910" s="91"/>
      <c r="M910" s="91"/>
      <c r="N910" s="91"/>
      <c r="O910" s="91"/>
      <c r="P910" s="91"/>
      <c r="Q910" s="91"/>
      <c r="R910" s="91"/>
      <c r="S910" s="91"/>
      <c r="T910" s="91"/>
      <c r="U910" s="91"/>
      <c r="V910" s="91"/>
      <c r="W910" s="91"/>
      <c r="X910" s="91"/>
      <c r="AK910" s="91"/>
      <c r="AL910" s="91"/>
      <c r="AM910" s="91"/>
      <c r="AN910" s="91"/>
      <c r="AO910" s="91"/>
      <c r="CU910" s="439"/>
      <c r="CY910" s="87"/>
    </row>
    <row r="911" spans="1:103" s="88" customFormat="1" x14ac:dyDescent="0.25">
      <c r="A911" s="91"/>
      <c r="B911" s="91"/>
      <c r="C911" s="91"/>
      <c r="D911" s="91"/>
      <c r="E911" s="91"/>
      <c r="F911" s="91"/>
      <c r="G911" s="91"/>
      <c r="I911" s="91"/>
      <c r="K911" s="91"/>
      <c r="L911" s="91"/>
      <c r="M911" s="91"/>
      <c r="N911" s="91"/>
      <c r="O911" s="91"/>
      <c r="P911" s="91"/>
      <c r="Q911" s="91"/>
      <c r="R911" s="91"/>
      <c r="S911" s="91"/>
      <c r="T911" s="91"/>
      <c r="U911" s="91"/>
      <c r="V911" s="91"/>
      <c r="W911" s="91"/>
      <c r="X911" s="91"/>
      <c r="AK911" s="91"/>
      <c r="AL911" s="91"/>
      <c r="AM911" s="91"/>
      <c r="AN911" s="91"/>
      <c r="AO911" s="91"/>
      <c r="CU911" s="439"/>
      <c r="CY911" s="87"/>
    </row>
    <row r="912" spans="1:103" s="88" customFormat="1" x14ac:dyDescent="0.25">
      <c r="A912" s="91"/>
      <c r="B912" s="91"/>
      <c r="C912" s="91"/>
      <c r="D912" s="91"/>
      <c r="E912" s="91"/>
      <c r="F912" s="91"/>
      <c r="G912" s="91"/>
      <c r="I912" s="91"/>
      <c r="K912" s="91"/>
      <c r="L912" s="91"/>
      <c r="M912" s="91"/>
      <c r="N912" s="91"/>
      <c r="O912" s="91"/>
      <c r="P912" s="91"/>
      <c r="Q912" s="91"/>
      <c r="R912" s="91"/>
      <c r="S912" s="91"/>
      <c r="T912" s="91"/>
      <c r="U912" s="91"/>
      <c r="V912" s="91"/>
      <c r="W912" s="91"/>
      <c r="X912" s="91"/>
      <c r="AK912" s="91"/>
      <c r="AL912" s="91"/>
      <c r="AM912" s="91"/>
      <c r="AN912" s="91"/>
      <c r="AO912" s="91"/>
      <c r="CU912" s="439"/>
      <c r="CY912" s="87"/>
    </row>
    <row r="913" spans="1:103" s="88" customFormat="1" x14ac:dyDescent="0.25">
      <c r="A913" s="91"/>
      <c r="B913" s="91"/>
      <c r="C913" s="91"/>
      <c r="D913" s="91"/>
      <c r="E913" s="91"/>
      <c r="F913" s="91"/>
      <c r="G913" s="91"/>
      <c r="I913" s="91"/>
      <c r="K913" s="91"/>
      <c r="L913" s="91"/>
      <c r="M913" s="91"/>
      <c r="N913" s="91"/>
      <c r="O913" s="91"/>
      <c r="P913" s="91"/>
      <c r="Q913" s="91"/>
      <c r="R913" s="91"/>
      <c r="S913" s="91"/>
      <c r="T913" s="91"/>
      <c r="U913" s="91"/>
      <c r="V913" s="91"/>
      <c r="W913" s="91"/>
      <c r="X913" s="91"/>
      <c r="AK913" s="91"/>
      <c r="AL913" s="91"/>
      <c r="AM913" s="91"/>
      <c r="AN913" s="91"/>
      <c r="AO913" s="91"/>
      <c r="CU913" s="439"/>
      <c r="CY913" s="87"/>
    </row>
    <row r="914" spans="1:103" s="88" customFormat="1" x14ac:dyDescent="0.25">
      <c r="A914" s="91"/>
      <c r="B914" s="91"/>
      <c r="C914" s="91"/>
      <c r="D914" s="91"/>
      <c r="E914" s="91"/>
      <c r="F914" s="91"/>
      <c r="G914" s="91"/>
      <c r="I914" s="91"/>
      <c r="K914" s="91"/>
      <c r="L914" s="91"/>
      <c r="M914" s="91"/>
      <c r="N914" s="91"/>
      <c r="O914" s="91"/>
      <c r="P914" s="91"/>
      <c r="Q914" s="91"/>
      <c r="R914" s="91"/>
      <c r="S914" s="91"/>
      <c r="T914" s="91"/>
      <c r="U914" s="91"/>
      <c r="V914" s="91"/>
      <c r="W914" s="91"/>
      <c r="X914" s="91"/>
      <c r="AK914" s="91"/>
      <c r="AL914" s="91"/>
      <c r="AM914" s="91"/>
      <c r="AN914" s="91"/>
      <c r="AO914" s="91"/>
      <c r="CU914" s="439"/>
      <c r="CY914" s="87"/>
    </row>
    <row r="915" spans="1:103" s="88" customFormat="1" x14ac:dyDescent="0.25">
      <c r="A915" s="91"/>
      <c r="B915" s="91"/>
      <c r="C915" s="91"/>
      <c r="D915" s="91"/>
      <c r="E915" s="91"/>
      <c r="F915" s="91"/>
      <c r="G915" s="91"/>
      <c r="I915" s="91"/>
      <c r="K915" s="91"/>
      <c r="L915" s="91"/>
      <c r="M915" s="91"/>
      <c r="N915" s="91"/>
      <c r="O915" s="91"/>
      <c r="P915" s="91"/>
      <c r="Q915" s="91"/>
      <c r="R915" s="91"/>
      <c r="S915" s="91"/>
      <c r="T915" s="91"/>
      <c r="U915" s="91"/>
      <c r="V915" s="91"/>
      <c r="W915" s="91"/>
      <c r="X915" s="91"/>
      <c r="AK915" s="91"/>
      <c r="AL915" s="91"/>
      <c r="AM915" s="91"/>
      <c r="AN915" s="91"/>
      <c r="AO915" s="91"/>
      <c r="CU915" s="439"/>
      <c r="CY915" s="87"/>
    </row>
    <row r="916" spans="1:103" s="88" customFormat="1" x14ac:dyDescent="0.25">
      <c r="A916" s="91"/>
      <c r="B916" s="91"/>
      <c r="C916" s="91"/>
      <c r="D916" s="91"/>
      <c r="E916" s="91"/>
      <c r="F916" s="91"/>
      <c r="G916" s="91"/>
      <c r="I916" s="91"/>
      <c r="K916" s="91"/>
      <c r="L916" s="91"/>
      <c r="M916" s="91"/>
      <c r="N916" s="91"/>
      <c r="O916" s="91"/>
      <c r="P916" s="91"/>
      <c r="Q916" s="91"/>
      <c r="R916" s="91"/>
      <c r="S916" s="91"/>
      <c r="T916" s="91"/>
      <c r="U916" s="91"/>
      <c r="V916" s="91"/>
      <c r="W916" s="91"/>
      <c r="X916" s="91"/>
      <c r="AK916" s="91"/>
      <c r="AL916" s="91"/>
      <c r="AM916" s="91"/>
      <c r="AN916" s="91"/>
      <c r="AO916" s="91"/>
      <c r="CU916" s="439"/>
      <c r="CY916" s="87"/>
    </row>
    <row r="917" spans="1:103" s="88" customFormat="1" x14ac:dyDescent="0.25">
      <c r="A917" s="91"/>
      <c r="B917" s="91"/>
      <c r="C917" s="91"/>
      <c r="D917" s="91"/>
      <c r="E917" s="91"/>
      <c r="F917" s="91"/>
      <c r="G917" s="91"/>
      <c r="I917" s="91"/>
      <c r="K917" s="91"/>
      <c r="L917" s="91"/>
      <c r="M917" s="91"/>
      <c r="N917" s="91"/>
      <c r="O917" s="91"/>
      <c r="P917" s="91"/>
      <c r="Q917" s="91"/>
      <c r="R917" s="91"/>
      <c r="S917" s="91"/>
      <c r="T917" s="91"/>
      <c r="U917" s="91"/>
      <c r="V917" s="91"/>
      <c r="W917" s="91"/>
      <c r="X917" s="91"/>
      <c r="AK917" s="91"/>
      <c r="AL917" s="91"/>
      <c r="AM917" s="91"/>
      <c r="AN917" s="91"/>
      <c r="AO917" s="91"/>
      <c r="CU917" s="439"/>
      <c r="CY917" s="87"/>
    </row>
    <row r="918" spans="1:103" s="88" customFormat="1" x14ac:dyDescent="0.25">
      <c r="A918" s="91"/>
      <c r="B918" s="91"/>
      <c r="C918" s="91"/>
      <c r="D918" s="91"/>
      <c r="E918" s="91"/>
      <c r="F918" s="91"/>
      <c r="G918" s="91"/>
      <c r="I918" s="91"/>
      <c r="K918" s="91"/>
      <c r="L918" s="91"/>
      <c r="M918" s="91"/>
      <c r="N918" s="91"/>
      <c r="O918" s="91"/>
      <c r="P918" s="91"/>
      <c r="Q918" s="91"/>
      <c r="R918" s="91"/>
      <c r="S918" s="91"/>
      <c r="T918" s="91"/>
      <c r="U918" s="91"/>
      <c r="V918" s="91"/>
      <c r="W918" s="91"/>
      <c r="X918" s="91"/>
      <c r="AK918" s="91"/>
      <c r="AL918" s="91"/>
      <c r="AM918" s="91"/>
      <c r="AN918" s="91"/>
      <c r="AO918" s="91"/>
      <c r="CU918" s="439"/>
      <c r="CY918" s="87"/>
    </row>
    <row r="919" spans="1:103" s="88" customFormat="1" x14ac:dyDescent="0.25">
      <c r="A919" s="91"/>
      <c r="B919" s="91"/>
      <c r="C919" s="91"/>
      <c r="D919" s="91"/>
      <c r="E919" s="91"/>
      <c r="F919" s="91"/>
      <c r="G919" s="91"/>
      <c r="I919" s="91"/>
      <c r="K919" s="91"/>
      <c r="L919" s="91"/>
      <c r="M919" s="91"/>
      <c r="N919" s="91"/>
      <c r="O919" s="91"/>
      <c r="P919" s="91"/>
      <c r="Q919" s="91"/>
      <c r="R919" s="91"/>
      <c r="S919" s="91"/>
      <c r="T919" s="91"/>
      <c r="U919" s="91"/>
      <c r="V919" s="91"/>
      <c r="W919" s="91"/>
      <c r="X919" s="91"/>
      <c r="AK919" s="91"/>
      <c r="AL919" s="91"/>
      <c r="AM919" s="91"/>
      <c r="AN919" s="91"/>
      <c r="AO919" s="91"/>
      <c r="CU919" s="439"/>
      <c r="CY919" s="87"/>
    </row>
    <row r="920" spans="1:103" s="88" customFormat="1" x14ac:dyDescent="0.25">
      <c r="A920" s="91"/>
      <c r="B920" s="91"/>
      <c r="C920" s="91"/>
      <c r="D920" s="91"/>
      <c r="E920" s="91"/>
      <c r="F920" s="91"/>
      <c r="G920" s="91"/>
      <c r="I920" s="91"/>
      <c r="K920" s="91"/>
      <c r="L920" s="91"/>
      <c r="M920" s="91"/>
      <c r="N920" s="91"/>
      <c r="O920" s="91"/>
      <c r="P920" s="91"/>
      <c r="Q920" s="91"/>
      <c r="R920" s="91"/>
      <c r="S920" s="91"/>
      <c r="T920" s="91"/>
      <c r="U920" s="91"/>
      <c r="V920" s="91"/>
      <c r="W920" s="91"/>
      <c r="X920" s="91"/>
      <c r="AK920" s="91"/>
      <c r="AL920" s="91"/>
      <c r="AM920" s="91"/>
      <c r="AN920" s="91"/>
      <c r="AO920" s="91"/>
      <c r="CU920" s="439"/>
      <c r="CY920" s="87"/>
    </row>
    <row r="921" spans="1:103" s="88" customFormat="1" x14ac:dyDescent="0.25">
      <c r="A921" s="91"/>
      <c r="B921" s="91"/>
      <c r="C921" s="91"/>
      <c r="D921" s="91"/>
      <c r="E921" s="91"/>
      <c r="F921" s="91"/>
      <c r="G921" s="91"/>
      <c r="I921" s="91"/>
      <c r="K921" s="91"/>
      <c r="L921" s="91"/>
      <c r="M921" s="91"/>
      <c r="N921" s="91"/>
      <c r="O921" s="91"/>
      <c r="P921" s="91"/>
      <c r="Q921" s="91"/>
      <c r="R921" s="91"/>
      <c r="S921" s="91"/>
      <c r="T921" s="91"/>
      <c r="U921" s="91"/>
      <c r="V921" s="91"/>
      <c r="W921" s="91"/>
      <c r="X921" s="91"/>
      <c r="AK921" s="91"/>
      <c r="AL921" s="91"/>
      <c r="AM921" s="91"/>
      <c r="AN921" s="91"/>
      <c r="AO921" s="91"/>
      <c r="CU921" s="439"/>
      <c r="CY921" s="87"/>
    </row>
    <row r="922" spans="1:103" s="88" customFormat="1" x14ac:dyDescent="0.25">
      <c r="A922" s="91"/>
      <c r="B922" s="91"/>
      <c r="C922" s="91"/>
      <c r="D922" s="91"/>
      <c r="E922" s="91"/>
      <c r="F922" s="91"/>
      <c r="G922" s="91"/>
      <c r="I922" s="91"/>
      <c r="K922" s="91"/>
      <c r="L922" s="91"/>
      <c r="M922" s="91"/>
      <c r="N922" s="91"/>
      <c r="O922" s="91"/>
      <c r="P922" s="91"/>
      <c r="Q922" s="91"/>
      <c r="R922" s="91"/>
      <c r="S922" s="91"/>
      <c r="T922" s="91"/>
      <c r="U922" s="91"/>
      <c r="V922" s="91"/>
      <c r="W922" s="91"/>
      <c r="X922" s="91"/>
      <c r="AK922" s="91"/>
      <c r="AL922" s="91"/>
      <c r="AM922" s="91"/>
      <c r="AN922" s="91"/>
      <c r="AO922" s="91"/>
      <c r="CU922" s="439"/>
      <c r="CY922" s="87"/>
    </row>
    <row r="923" spans="1:103" s="88" customFormat="1" x14ac:dyDescent="0.25">
      <c r="A923" s="91"/>
      <c r="B923" s="91"/>
      <c r="C923" s="91"/>
      <c r="D923" s="91"/>
      <c r="E923" s="91"/>
      <c r="F923" s="91"/>
      <c r="G923" s="91"/>
      <c r="I923" s="91"/>
      <c r="K923" s="91"/>
      <c r="L923" s="91"/>
      <c r="M923" s="91"/>
      <c r="N923" s="91"/>
      <c r="O923" s="91"/>
      <c r="P923" s="91"/>
      <c r="Q923" s="91"/>
      <c r="R923" s="91"/>
      <c r="S923" s="91"/>
      <c r="T923" s="91"/>
      <c r="U923" s="91"/>
      <c r="V923" s="91"/>
      <c r="W923" s="91"/>
      <c r="X923" s="91"/>
      <c r="AK923" s="91"/>
      <c r="AL923" s="91"/>
      <c r="AM923" s="91"/>
      <c r="AN923" s="91"/>
      <c r="AO923" s="91"/>
      <c r="CU923" s="439"/>
      <c r="CY923" s="87"/>
    </row>
    <row r="924" spans="1:103" s="88" customFormat="1" x14ac:dyDescent="0.25">
      <c r="A924" s="91"/>
      <c r="B924" s="91"/>
      <c r="C924" s="91"/>
      <c r="D924" s="91"/>
      <c r="E924" s="91"/>
      <c r="F924" s="91"/>
      <c r="G924" s="91"/>
      <c r="I924" s="91"/>
      <c r="K924" s="91"/>
      <c r="L924" s="91"/>
      <c r="M924" s="91"/>
      <c r="N924" s="91"/>
      <c r="O924" s="91"/>
      <c r="P924" s="91"/>
      <c r="Q924" s="91"/>
      <c r="R924" s="91"/>
      <c r="S924" s="91"/>
      <c r="T924" s="91"/>
      <c r="U924" s="91"/>
      <c r="V924" s="91"/>
      <c r="W924" s="91"/>
      <c r="X924" s="91"/>
      <c r="AK924" s="91"/>
      <c r="AL924" s="91"/>
      <c r="AM924" s="91"/>
      <c r="AN924" s="91"/>
      <c r="AO924" s="91"/>
      <c r="CU924" s="439"/>
      <c r="CY924" s="87"/>
    </row>
    <row r="925" spans="1:103" s="88" customFormat="1" x14ac:dyDescent="0.25">
      <c r="A925" s="91"/>
      <c r="B925" s="91"/>
      <c r="C925" s="91"/>
      <c r="D925" s="91"/>
      <c r="E925" s="91"/>
      <c r="F925" s="91"/>
      <c r="G925" s="91"/>
      <c r="I925" s="91"/>
      <c r="K925" s="91"/>
      <c r="L925" s="91"/>
      <c r="M925" s="91"/>
      <c r="N925" s="91"/>
      <c r="O925" s="91"/>
      <c r="P925" s="91"/>
      <c r="Q925" s="91"/>
      <c r="R925" s="91"/>
      <c r="S925" s="91"/>
      <c r="T925" s="91"/>
      <c r="U925" s="91"/>
      <c r="V925" s="91"/>
      <c r="W925" s="91"/>
      <c r="X925" s="91"/>
      <c r="AK925" s="91"/>
      <c r="AL925" s="91"/>
      <c r="AM925" s="91"/>
      <c r="AN925" s="91"/>
      <c r="AO925" s="91"/>
      <c r="CU925" s="439"/>
      <c r="CY925" s="87"/>
    </row>
    <row r="926" spans="1:103" s="88" customFormat="1" x14ac:dyDescent="0.25">
      <c r="A926" s="91"/>
      <c r="B926" s="91"/>
      <c r="C926" s="91"/>
      <c r="D926" s="91"/>
      <c r="E926" s="91"/>
      <c r="F926" s="91"/>
      <c r="G926" s="91"/>
      <c r="I926" s="91"/>
      <c r="K926" s="91"/>
      <c r="L926" s="91"/>
      <c r="M926" s="91"/>
      <c r="N926" s="91"/>
      <c r="O926" s="91"/>
      <c r="P926" s="91"/>
      <c r="Q926" s="91"/>
      <c r="R926" s="91"/>
      <c r="S926" s="91"/>
      <c r="T926" s="91"/>
      <c r="U926" s="91"/>
      <c r="V926" s="91"/>
      <c r="W926" s="91"/>
      <c r="X926" s="91"/>
      <c r="AK926" s="91"/>
      <c r="AL926" s="91"/>
      <c r="AM926" s="91"/>
      <c r="AN926" s="91"/>
      <c r="AO926" s="91"/>
      <c r="CU926" s="439"/>
      <c r="CY926" s="87"/>
    </row>
    <row r="927" spans="1:103" s="88" customFormat="1" x14ac:dyDescent="0.25">
      <c r="A927" s="91"/>
      <c r="B927" s="91"/>
      <c r="C927" s="91"/>
      <c r="D927" s="91"/>
      <c r="E927" s="91"/>
      <c r="F927" s="91"/>
      <c r="G927" s="91"/>
      <c r="I927" s="91"/>
      <c r="K927" s="91"/>
      <c r="L927" s="91"/>
      <c r="M927" s="91"/>
      <c r="N927" s="91"/>
      <c r="O927" s="91"/>
      <c r="P927" s="91"/>
      <c r="Q927" s="91"/>
      <c r="R927" s="91"/>
      <c r="S927" s="91"/>
      <c r="T927" s="91"/>
      <c r="U927" s="91"/>
      <c r="V927" s="91"/>
      <c r="W927" s="91"/>
      <c r="X927" s="91"/>
      <c r="AK927" s="91"/>
      <c r="AL927" s="91"/>
      <c r="AM927" s="91"/>
      <c r="AN927" s="91"/>
      <c r="AO927" s="91"/>
      <c r="CU927" s="439"/>
      <c r="CY927" s="87"/>
    </row>
    <row r="928" spans="1:103" s="88" customFormat="1" x14ac:dyDescent="0.25">
      <c r="A928" s="91"/>
      <c r="B928" s="91"/>
      <c r="C928" s="91"/>
      <c r="D928" s="91"/>
      <c r="E928" s="91"/>
      <c r="F928" s="91"/>
      <c r="G928" s="91"/>
      <c r="I928" s="91"/>
      <c r="K928" s="91"/>
      <c r="L928" s="91"/>
      <c r="M928" s="91"/>
      <c r="N928" s="91"/>
      <c r="O928" s="91"/>
      <c r="P928" s="91"/>
      <c r="Q928" s="91"/>
      <c r="R928" s="91"/>
      <c r="S928" s="91"/>
      <c r="T928" s="91"/>
      <c r="U928" s="91"/>
      <c r="V928" s="91"/>
      <c r="W928" s="91"/>
      <c r="X928" s="91"/>
      <c r="AK928" s="91"/>
      <c r="AL928" s="91"/>
      <c r="AM928" s="91"/>
      <c r="AN928" s="91"/>
      <c r="AO928" s="91"/>
      <c r="CU928" s="439"/>
      <c r="CY928" s="87"/>
    </row>
    <row r="929" spans="1:103" s="88" customFormat="1" x14ac:dyDescent="0.25">
      <c r="A929" s="91"/>
      <c r="B929" s="91"/>
      <c r="C929" s="91"/>
      <c r="D929" s="91"/>
      <c r="E929" s="91"/>
      <c r="F929" s="91"/>
      <c r="G929" s="91"/>
      <c r="I929" s="91"/>
      <c r="K929" s="91"/>
      <c r="L929" s="91"/>
      <c r="M929" s="91"/>
      <c r="N929" s="91"/>
      <c r="O929" s="91"/>
      <c r="P929" s="91"/>
      <c r="Q929" s="91"/>
      <c r="R929" s="91"/>
      <c r="S929" s="91"/>
      <c r="T929" s="91"/>
      <c r="U929" s="91"/>
      <c r="V929" s="91"/>
      <c r="W929" s="91"/>
      <c r="X929" s="91"/>
      <c r="AK929" s="91"/>
      <c r="AL929" s="91"/>
      <c r="AM929" s="91"/>
      <c r="AN929" s="91"/>
      <c r="AO929" s="91"/>
      <c r="CU929" s="439"/>
      <c r="CY929" s="87"/>
    </row>
    <row r="930" spans="1:103" s="88" customFormat="1" x14ac:dyDescent="0.25">
      <c r="A930" s="91"/>
      <c r="B930" s="91"/>
      <c r="C930" s="91"/>
      <c r="D930" s="91"/>
      <c r="E930" s="91"/>
      <c r="F930" s="91"/>
      <c r="G930" s="91"/>
      <c r="I930" s="91"/>
      <c r="K930" s="91"/>
      <c r="L930" s="91"/>
      <c r="M930" s="91"/>
      <c r="N930" s="91"/>
      <c r="O930" s="91"/>
      <c r="P930" s="91"/>
      <c r="Q930" s="91"/>
      <c r="R930" s="91"/>
      <c r="S930" s="91"/>
      <c r="T930" s="91"/>
      <c r="U930" s="91"/>
      <c r="V930" s="91"/>
      <c r="W930" s="91"/>
      <c r="X930" s="91"/>
      <c r="AK930" s="91"/>
      <c r="AL930" s="91"/>
      <c r="AM930" s="91"/>
      <c r="AN930" s="91"/>
      <c r="AO930" s="91"/>
      <c r="CU930" s="439"/>
      <c r="CY930" s="87"/>
    </row>
    <row r="931" spans="1:103" s="88" customFormat="1" x14ac:dyDescent="0.25">
      <c r="A931" s="91"/>
      <c r="B931" s="91"/>
      <c r="C931" s="91"/>
      <c r="D931" s="91"/>
      <c r="E931" s="91"/>
      <c r="F931" s="91"/>
      <c r="G931" s="91"/>
      <c r="I931" s="91"/>
      <c r="K931" s="91"/>
      <c r="L931" s="91"/>
      <c r="M931" s="91"/>
      <c r="N931" s="91"/>
      <c r="O931" s="91"/>
      <c r="P931" s="91"/>
      <c r="Q931" s="91"/>
      <c r="R931" s="91"/>
      <c r="S931" s="91"/>
      <c r="T931" s="91"/>
      <c r="U931" s="91"/>
      <c r="V931" s="91"/>
      <c r="W931" s="91"/>
      <c r="X931" s="91"/>
      <c r="AK931" s="91"/>
      <c r="AL931" s="91"/>
      <c r="AM931" s="91"/>
      <c r="AN931" s="91"/>
      <c r="AO931" s="91"/>
      <c r="CU931" s="439"/>
      <c r="CY931" s="87"/>
    </row>
    <row r="932" spans="1:103" s="88" customFormat="1" x14ac:dyDescent="0.25">
      <c r="A932" s="91"/>
      <c r="B932" s="91"/>
      <c r="C932" s="91"/>
      <c r="D932" s="91"/>
      <c r="E932" s="91"/>
      <c r="F932" s="91"/>
      <c r="G932" s="91"/>
      <c r="I932" s="91"/>
      <c r="K932" s="91"/>
      <c r="L932" s="91"/>
      <c r="M932" s="91"/>
      <c r="N932" s="91"/>
      <c r="O932" s="91"/>
      <c r="P932" s="91"/>
      <c r="Q932" s="91"/>
      <c r="R932" s="91"/>
      <c r="S932" s="91"/>
      <c r="T932" s="91"/>
      <c r="U932" s="91"/>
      <c r="V932" s="91"/>
      <c r="W932" s="91"/>
      <c r="X932" s="91"/>
      <c r="AK932" s="91"/>
      <c r="AL932" s="91"/>
      <c r="AM932" s="91"/>
      <c r="AN932" s="91"/>
      <c r="AO932" s="91"/>
      <c r="CU932" s="439"/>
      <c r="CY932" s="87"/>
    </row>
    <row r="933" spans="1:103" s="88" customFormat="1" x14ac:dyDescent="0.25">
      <c r="A933" s="91"/>
      <c r="B933" s="91"/>
      <c r="C933" s="91"/>
      <c r="D933" s="91"/>
      <c r="E933" s="91"/>
      <c r="F933" s="91"/>
      <c r="G933" s="91"/>
      <c r="I933" s="91"/>
      <c r="K933" s="91"/>
      <c r="L933" s="91"/>
      <c r="M933" s="91"/>
      <c r="N933" s="91"/>
      <c r="O933" s="91"/>
      <c r="P933" s="91"/>
      <c r="Q933" s="91"/>
      <c r="R933" s="91"/>
      <c r="S933" s="91"/>
      <c r="T933" s="91"/>
      <c r="U933" s="91"/>
      <c r="V933" s="91"/>
      <c r="W933" s="91"/>
      <c r="X933" s="91"/>
      <c r="AK933" s="91"/>
      <c r="AL933" s="91"/>
      <c r="AM933" s="91"/>
      <c r="AN933" s="91"/>
      <c r="AO933" s="91"/>
      <c r="CU933" s="439"/>
      <c r="CY933" s="87"/>
    </row>
    <row r="934" spans="1:103" s="88" customFormat="1" x14ac:dyDescent="0.25">
      <c r="A934" s="91"/>
      <c r="B934" s="91"/>
      <c r="C934" s="91"/>
      <c r="D934" s="91"/>
      <c r="E934" s="91"/>
      <c r="F934" s="91"/>
      <c r="G934" s="91"/>
      <c r="I934" s="91"/>
      <c r="K934" s="91"/>
      <c r="L934" s="91"/>
      <c r="M934" s="91"/>
      <c r="N934" s="91"/>
      <c r="O934" s="91"/>
      <c r="P934" s="91"/>
      <c r="Q934" s="91"/>
      <c r="R934" s="91"/>
      <c r="S934" s="91"/>
      <c r="T934" s="91"/>
      <c r="U934" s="91"/>
      <c r="V934" s="91"/>
      <c r="W934" s="91"/>
      <c r="X934" s="91"/>
      <c r="AK934" s="91"/>
      <c r="AL934" s="91"/>
      <c r="AM934" s="91"/>
      <c r="AN934" s="91"/>
      <c r="AO934" s="91"/>
      <c r="CU934" s="439"/>
      <c r="CY934" s="87"/>
    </row>
    <row r="935" spans="1:103" s="88" customFormat="1" x14ac:dyDescent="0.25">
      <c r="A935" s="91"/>
      <c r="B935" s="91"/>
      <c r="C935" s="91"/>
      <c r="D935" s="91"/>
      <c r="E935" s="91"/>
      <c r="F935" s="91"/>
      <c r="G935" s="91"/>
      <c r="I935" s="91"/>
      <c r="K935" s="91"/>
      <c r="L935" s="91"/>
      <c r="M935" s="91"/>
      <c r="N935" s="91"/>
      <c r="O935" s="91"/>
      <c r="P935" s="91"/>
      <c r="Q935" s="91"/>
      <c r="R935" s="91"/>
      <c r="S935" s="91"/>
      <c r="T935" s="91"/>
      <c r="U935" s="91"/>
      <c r="V935" s="91"/>
      <c r="W935" s="91"/>
      <c r="X935" s="91"/>
      <c r="AK935" s="91"/>
      <c r="AL935" s="91"/>
      <c r="AM935" s="91"/>
      <c r="AN935" s="91"/>
      <c r="AO935" s="91"/>
      <c r="CU935" s="439"/>
      <c r="CY935" s="87"/>
    </row>
    <row r="936" spans="1:103" s="88" customFormat="1" x14ac:dyDescent="0.25">
      <c r="A936" s="91"/>
      <c r="B936" s="91"/>
      <c r="C936" s="91"/>
      <c r="D936" s="91"/>
      <c r="E936" s="91"/>
      <c r="F936" s="91"/>
      <c r="G936" s="91"/>
      <c r="I936" s="91"/>
      <c r="K936" s="91"/>
      <c r="L936" s="91"/>
      <c r="M936" s="91"/>
      <c r="N936" s="91"/>
      <c r="O936" s="91"/>
      <c r="P936" s="91"/>
      <c r="Q936" s="91"/>
      <c r="R936" s="91"/>
      <c r="S936" s="91"/>
      <c r="T936" s="91"/>
      <c r="U936" s="91"/>
      <c r="V936" s="91"/>
      <c r="W936" s="91"/>
      <c r="X936" s="91"/>
      <c r="AK936" s="91"/>
      <c r="AL936" s="91"/>
      <c r="AM936" s="91"/>
      <c r="AN936" s="91"/>
      <c r="AO936" s="91"/>
      <c r="CU936" s="439"/>
      <c r="CY936" s="87"/>
    </row>
    <row r="937" spans="1:103" s="88" customFormat="1" x14ac:dyDescent="0.25">
      <c r="A937" s="91"/>
      <c r="B937" s="91"/>
      <c r="C937" s="91"/>
      <c r="D937" s="91"/>
      <c r="E937" s="91"/>
      <c r="F937" s="91"/>
      <c r="G937" s="91"/>
      <c r="I937" s="91"/>
      <c r="K937" s="91"/>
      <c r="L937" s="91"/>
      <c r="M937" s="91"/>
      <c r="N937" s="91"/>
      <c r="O937" s="91"/>
      <c r="P937" s="91"/>
      <c r="Q937" s="91"/>
      <c r="R937" s="91"/>
      <c r="S937" s="91"/>
      <c r="T937" s="91"/>
      <c r="U937" s="91"/>
      <c r="V937" s="91"/>
      <c r="W937" s="91"/>
      <c r="X937" s="91"/>
      <c r="AK937" s="91"/>
      <c r="AL937" s="91"/>
      <c r="AM937" s="91"/>
      <c r="AN937" s="91"/>
      <c r="AO937" s="91"/>
      <c r="CU937" s="439"/>
      <c r="CY937" s="87"/>
    </row>
    <row r="938" spans="1:103" s="88" customFormat="1" x14ac:dyDescent="0.25">
      <c r="A938" s="91"/>
      <c r="B938" s="91"/>
      <c r="C938" s="91"/>
      <c r="D938" s="91"/>
      <c r="E938" s="91"/>
      <c r="F938" s="91"/>
      <c r="G938" s="91"/>
      <c r="I938" s="91"/>
      <c r="K938" s="91"/>
      <c r="L938" s="91"/>
      <c r="M938" s="91"/>
      <c r="N938" s="91"/>
      <c r="O938" s="91"/>
      <c r="P938" s="91"/>
      <c r="Q938" s="91"/>
      <c r="R938" s="91"/>
      <c r="S938" s="91"/>
      <c r="T938" s="91"/>
      <c r="U938" s="91"/>
      <c r="V938" s="91"/>
      <c r="W938" s="91"/>
      <c r="X938" s="91"/>
      <c r="AK938" s="91"/>
      <c r="AL938" s="91"/>
      <c r="AM938" s="91"/>
      <c r="AN938" s="91"/>
      <c r="AO938" s="91"/>
      <c r="CU938" s="439"/>
      <c r="CY938" s="87"/>
    </row>
    <row r="939" spans="1:103" s="88" customFormat="1" x14ac:dyDescent="0.25">
      <c r="A939" s="91"/>
      <c r="B939" s="91"/>
      <c r="C939" s="91"/>
      <c r="D939" s="91"/>
      <c r="E939" s="91"/>
      <c r="F939" s="91"/>
      <c r="G939" s="91"/>
      <c r="I939" s="91"/>
      <c r="K939" s="91"/>
      <c r="L939" s="91"/>
      <c r="M939" s="91"/>
      <c r="N939" s="91"/>
      <c r="O939" s="91"/>
      <c r="P939" s="91"/>
      <c r="Q939" s="91"/>
      <c r="R939" s="91"/>
      <c r="S939" s="91"/>
      <c r="T939" s="91"/>
      <c r="U939" s="91"/>
      <c r="V939" s="91"/>
      <c r="W939" s="91"/>
      <c r="X939" s="91"/>
      <c r="AK939" s="91"/>
      <c r="AL939" s="91"/>
      <c r="AM939" s="91"/>
      <c r="AN939" s="91"/>
      <c r="AO939" s="91"/>
      <c r="CU939" s="439"/>
      <c r="CY939" s="87"/>
    </row>
    <row r="940" spans="1:103" s="88" customFormat="1" x14ac:dyDescent="0.25">
      <c r="A940" s="91"/>
      <c r="B940" s="91"/>
      <c r="C940" s="91"/>
      <c r="D940" s="91"/>
      <c r="E940" s="91"/>
      <c r="F940" s="91"/>
      <c r="G940" s="91"/>
      <c r="I940" s="91"/>
      <c r="K940" s="91"/>
      <c r="L940" s="91"/>
      <c r="M940" s="91"/>
      <c r="N940" s="91"/>
      <c r="O940" s="91"/>
      <c r="P940" s="91"/>
      <c r="Q940" s="91"/>
      <c r="R940" s="91"/>
      <c r="S940" s="91"/>
      <c r="T940" s="91"/>
      <c r="U940" s="91"/>
      <c r="V940" s="91"/>
      <c r="W940" s="91"/>
      <c r="X940" s="91"/>
      <c r="AK940" s="91"/>
      <c r="AL940" s="91"/>
      <c r="AM940" s="91"/>
      <c r="AN940" s="91"/>
      <c r="AO940" s="91"/>
      <c r="CU940" s="439"/>
      <c r="CY940" s="87"/>
    </row>
    <row r="941" spans="1:103" s="88" customFormat="1" x14ac:dyDescent="0.25">
      <c r="A941" s="91"/>
      <c r="B941" s="91"/>
      <c r="C941" s="91"/>
      <c r="D941" s="91"/>
      <c r="E941" s="91"/>
      <c r="F941" s="91"/>
      <c r="G941" s="91"/>
      <c r="I941" s="91"/>
      <c r="K941" s="91"/>
      <c r="L941" s="91"/>
      <c r="M941" s="91"/>
      <c r="N941" s="91"/>
      <c r="O941" s="91"/>
      <c r="P941" s="91"/>
      <c r="Q941" s="91"/>
      <c r="R941" s="91"/>
      <c r="S941" s="91"/>
      <c r="T941" s="91"/>
      <c r="U941" s="91"/>
      <c r="V941" s="91"/>
      <c r="W941" s="91"/>
      <c r="X941" s="91"/>
      <c r="AK941" s="91"/>
      <c r="AL941" s="91"/>
      <c r="AM941" s="91"/>
      <c r="AN941" s="91"/>
      <c r="AO941" s="91"/>
      <c r="CU941" s="439"/>
      <c r="CY941" s="87"/>
    </row>
    <row r="942" spans="1:103" s="88" customFormat="1" x14ac:dyDescent="0.25">
      <c r="A942" s="91"/>
      <c r="B942" s="91"/>
      <c r="C942" s="91"/>
      <c r="D942" s="91"/>
      <c r="E942" s="91"/>
      <c r="F942" s="91"/>
      <c r="G942" s="91"/>
      <c r="I942" s="91"/>
      <c r="K942" s="91"/>
      <c r="L942" s="91"/>
      <c r="M942" s="91"/>
      <c r="N942" s="91"/>
      <c r="O942" s="91"/>
      <c r="P942" s="91"/>
      <c r="Q942" s="91"/>
      <c r="R942" s="91"/>
      <c r="S942" s="91"/>
      <c r="T942" s="91"/>
      <c r="U942" s="91"/>
      <c r="V942" s="91"/>
      <c r="W942" s="91"/>
      <c r="X942" s="91"/>
      <c r="AK942" s="91"/>
      <c r="AL942" s="91"/>
      <c r="AM942" s="91"/>
      <c r="AN942" s="91"/>
      <c r="AO942" s="91"/>
      <c r="CU942" s="439"/>
      <c r="CY942" s="87"/>
    </row>
    <row r="943" spans="1:103" s="88" customFormat="1" x14ac:dyDescent="0.25">
      <c r="A943" s="91"/>
      <c r="B943" s="91"/>
      <c r="C943" s="91"/>
      <c r="D943" s="91"/>
      <c r="E943" s="91"/>
      <c r="F943" s="91"/>
      <c r="G943" s="91"/>
      <c r="I943" s="91"/>
      <c r="K943" s="91"/>
      <c r="L943" s="91"/>
      <c r="M943" s="91"/>
      <c r="N943" s="91"/>
      <c r="O943" s="91"/>
      <c r="P943" s="91"/>
      <c r="Q943" s="91"/>
      <c r="R943" s="91"/>
      <c r="S943" s="91"/>
      <c r="T943" s="91"/>
      <c r="U943" s="91"/>
      <c r="V943" s="91"/>
      <c r="W943" s="91"/>
      <c r="X943" s="91"/>
      <c r="AK943" s="91"/>
      <c r="AL943" s="91"/>
      <c r="AM943" s="91"/>
      <c r="AN943" s="91"/>
      <c r="AO943" s="91"/>
      <c r="CU943" s="439"/>
      <c r="CY943" s="87"/>
    </row>
    <row r="944" spans="1:103" s="88" customFormat="1" x14ac:dyDescent="0.25">
      <c r="A944" s="91"/>
      <c r="B944" s="91"/>
      <c r="C944" s="91"/>
      <c r="D944" s="91"/>
      <c r="E944" s="91"/>
      <c r="F944" s="91"/>
      <c r="G944" s="91"/>
      <c r="I944" s="91"/>
      <c r="K944" s="91"/>
      <c r="L944" s="91"/>
      <c r="M944" s="91"/>
      <c r="N944" s="91"/>
      <c r="O944" s="91"/>
      <c r="P944" s="91"/>
      <c r="Q944" s="91"/>
      <c r="R944" s="91"/>
      <c r="S944" s="91"/>
      <c r="T944" s="91"/>
      <c r="U944" s="91"/>
      <c r="V944" s="91"/>
      <c r="W944" s="91"/>
      <c r="X944" s="91"/>
      <c r="AK944" s="91"/>
      <c r="AL944" s="91"/>
      <c r="AM944" s="91"/>
      <c r="AN944" s="91"/>
      <c r="AO944" s="91"/>
      <c r="CU944" s="439"/>
      <c r="CY944" s="87"/>
    </row>
    <row r="945" spans="1:103" s="88" customFormat="1" x14ac:dyDescent="0.25">
      <c r="A945" s="91"/>
      <c r="B945" s="91"/>
      <c r="C945" s="91"/>
      <c r="D945" s="91"/>
      <c r="E945" s="91"/>
      <c r="F945" s="91"/>
      <c r="G945" s="91"/>
      <c r="I945" s="91"/>
      <c r="K945" s="91"/>
      <c r="L945" s="91"/>
      <c r="M945" s="91"/>
      <c r="N945" s="91"/>
      <c r="O945" s="91"/>
      <c r="P945" s="91"/>
      <c r="Q945" s="91"/>
      <c r="R945" s="91"/>
      <c r="S945" s="91"/>
      <c r="T945" s="91"/>
      <c r="U945" s="91"/>
      <c r="V945" s="91"/>
      <c r="W945" s="91"/>
      <c r="X945" s="91"/>
      <c r="AK945" s="91"/>
      <c r="AL945" s="91"/>
      <c r="AM945" s="91"/>
      <c r="AN945" s="91"/>
      <c r="AO945" s="91"/>
      <c r="CU945" s="439"/>
      <c r="CY945" s="87"/>
    </row>
    <row r="946" spans="1:103" s="88" customFormat="1" x14ac:dyDescent="0.25">
      <c r="A946" s="91"/>
      <c r="B946" s="91"/>
      <c r="C946" s="91"/>
      <c r="D946" s="91"/>
      <c r="E946" s="91"/>
      <c r="F946" s="91"/>
      <c r="G946" s="91"/>
      <c r="I946" s="91"/>
      <c r="K946" s="91"/>
      <c r="L946" s="91"/>
      <c r="M946" s="91"/>
      <c r="N946" s="91"/>
      <c r="O946" s="91"/>
      <c r="P946" s="91"/>
      <c r="Q946" s="91"/>
      <c r="R946" s="91"/>
      <c r="S946" s="91"/>
      <c r="T946" s="91"/>
      <c r="U946" s="91"/>
      <c r="V946" s="91"/>
      <c r="W946" s="91"/>
      <c r="X946" s="91"/>
      <c r="AK946" s="91"/>
      <c r="AL946" s="91"/>
      <c r="AM946" s="91"/>
      <c r="AN946" s="91"/>
      <c r="AO946" s="91"/>
      <c r="CU946" s="439"/>
      <c r="CY946" s="87"/>
    </row>
    <row r="947" spans="1:103" s="88" customFormat="1" x14ac:dyDescent="0.25">
      <c r="A947" s="91"/>
      <c r="B947" s="91"/>
      <c r="C947" s="91"/>
      <c r="D947" s="91"/>
      <c r="E947" s="91"/>
      <c r="F947" s="91"/>
      <c r="G947" s="91"/>
      <c r="I947" s="91"/>
      <c r="K947" s="91"/>
      <c r="L947" s="91"/>
      <c r="M947" s="91"/>
      <c r="N947" s="91"/>
      <c r="O947" s="91"/>
      <c r="P947" s="91"/>
      <c r="Q947" s="91"/>
      <c r="R947" s="91"/>
      <c r="S947" s="91"/>
      <c r="T947" s="91"/>
      <c r="U947" s="91"/>
      <c r="V947" s="91"/>
      <c r="W947" s="91"/>
      <c r="X947" s="91"/>
      <c r="AK947" s="91"/>
      <c r="AL947" s="91"/>
      <c r="AM947" s="91"/>
      <c r="AN947" s="91"/>
      <c r="AO947" s="91"/>
      <c r="CU947" s="439"/>
      <c r="CY947" s="87"/>
    </row>
    <row r="948" spans="1:103" s="88" customFormat="1" x14ac:dyDescent="0.25">
      <c r="A948" s="91"/>
      <c r="B948" s="91"/>
      <c r="C948" s="91"/>
      <c r="D948" s="91"/>
      <c r="E948" s="91"/>
      <c r="F948" s="91"/>
      <c r="G948" s="91"/>
      <c r="I948" s="91"/>
      <c r="K948" s="91"/>
      <c r="L948" s="91"/>
      <c r="M948" s="91"/>
      <c r="N948" s="91"/>
      <c r="O948" s="91"/>
      <c r="P948" s="91"/>
      <c r="Q948" s="91"/>
      <c r="R948" s="91"/>
      <c r="S948" s="91"/>
      <c r="T948" s="91"/>
      <c r="U948" s="91"/>
      <c r="V948" s="91"/>
      <c r="W948" s="91"/>
      <c r="X948" s="91"/>
      <c r="AK948" s="91"/>
      <c r="AL948" s="91"/>
      <c r="AM948" s="91"/>
      <c r="AN948" s="91"/>
      <c r="AO948" s="91"/>
      <c r="CU948" s="439"/>
      <c r="CY948" s="87"/>
    </row>
    <row r="949" spans="1:103" s="88" customFormat="1" x14ac:dyDescent="0.25">
      <c r="A949" s="91"/>
      <c r="B949" s="91"/>
      <c r="C949" s="91"/>
      <c r="D949" s="91"/>
      <c r="E949" s="91"/>
      <c r="F949" s="91"/>
      <c r="G949" s="91"/>
      <c r="I949" s="91"/>
      <c r="K949" s="91"/>
      <c r="L949" s="91"/>
      <c r="M949" s="91"/>
      <c r="N949" s="91"/>
      <c r="O949" s="91"/>
      <c r="P949" s="91"/>
      <c r="Q949" s="91"/>
      <c r="R949" s="91"/>
      <c r="S949" s="91"/>
      <c r="T949" s="91"/>
      <c r="U949" s="91"/>
      <c r="V949" s="91"/>
      <c r="W949" s="91"/>
      <c r="X949" s="91"/>
      <c r="AK949" s="91"/>
      <c r="AL949" s="91"/>
      <c r="AM949" s="91"/>
      <c r="AN949" s="91"/>
      <c r="AO949" s="91"/>
      <c r="CU949" s="439"/>
      <c r="CY949" s="87"/>
    </row>
    <row r="950" spans="1:103" s="88" customFormat="1" x14ac:dyDescent="0.25">
      <c r="A950" s="91"/>
      <c r="B950" s="91"/>
      <c r="C950" s="91"/>
      <c r="D950" s="91"/>
      <c r="E950" s="91"/>
      <c r="F950" s="91"/>
      <c r="G950" s="91"/>
      <c r="I950" s="91"/>
      <c r="K950" s="91"/>
      <c r="L950" s="91"/>
      <c r="M950" s="91"/>
      <c r="N950" s="91"/>
      <c r="O950" s="91"/>
      <c r="P950" s="91"/>
      <c r="Q950" s="91"/>
      <c r="R950" s="91"/>
      <c r="S950" s="91"/>
      <c r="T950" s="91"/>
      <c r="U950" s="91"/>
      <c r="V950" s="91"/>
      <c r="W950" s="91"/>
      <c r="X950" s="91"/>
      <c r="AK950" s="91"/>
      <c r="AL950" s="91"/>
      <c r="AM950" s="91"/>
      <c r="AN950" s="91"/>
      <c r="AO950" s="91"/>
      <c r="CU950" s="439"/>
      <c r="CY950" s="87"/>
    </row>
    <row r="951" spans="1:103" s="88" customFormat="1" x14ac:dyDescent="0.25">
      <c r="A951" s="91"/>
      <c r="B951" s="91"/>
      <c r="C951" s="91"/>
      <c r="D951" s="91"/>
      <c r="E951" s="91"/>
      <c r="F951" s="91"/>
      <c r="G951" s="91"/>
      <c r="I951" s="91"/>
      <c r="K951" s="91"/>
      <c r="L951" s="91"/>
      <c r="M951" s="91"/>
      <c r="N951" s="91"/>
      <c r="O951" s="91"/>
      <c r="P951" s="91"/>
      <c r="Q951" s="91"/>
      <c r="R951" s="91"/>
      <c r="S951" s="91"/>
      <c r="T951" s="91"/>
      <c r="U951" s="91"/>
      <c r="V951" s="91"/>
      <c r="W951" s="91"/>
      <c r="X951" s="91"/>
      <c r="AK951" s="91"/>
      <c r="AL951" s="91"/>
      <c r="AM951" s="91"/>
      <c r="AN951" s="91"/>
      <c r="AO951" s="91"/>
      <c r="CU951" s="439"/>
      <c r="CY951" s="87"/>
    </row>
    <row r="952" spans="1:103" s="88" customFormat="1" x14ac:dyDescent="0.25">
      <c r="A952" s="91"/>
      <c r="B952" s="91"/>
      <c r="C952" s="91"/>
      <c r="D952" s="91"/>
      <c r="E952" s="91"/>
      <c r="F952" s="91"/>
      <c r="G952" s="91"/>
      <c r="I952" s="91"/>
      <c r="K952" s="91"/>
      <c r="L952" s="91"/>
      <c r="M952" s="91"/>
      <c r="N952" s="91"/>
      <c r="O952" s="91"/>
      <c r="P952" s="91"/>
      <c r="Q952" s="91"/>
      <c r="R952" s="91"/>
      <c r="S952" s="91"/>
      <c r="T952" s="91"/>
      <c r="U952" s="91"/>
      <c r="V952" s="91"/>
      <c r="W952" s="91"/>
      <c r="X952" s="91"/>
      <c r="AK952" s="91"/>
      <c r="AL952" s="91"/>
      <c r="AM952" s="91"/>
      <c r="AN952" s="91"/>
      <c r="AO952" s="91"/>
      <c r="CU952" s="439"/>
      <c r="CY952" s="87"/>
    </row>
    <row r="953" spans="1:103" s="88" customFormat="1" x14ac:dyDescent="0.25">
      <c r="A953" s="91"/>
      <c r="B953" s="91"/>
      <c r="C953" s="91"/>
      <c r="D953" s="91"/>
      <c r="E953" s="91"/>
      <c r="F953" s="91"/>
      <c r="G953" s="91"/>
      <c r="I953" s="91"/>
      <c r="K953" s="91"/>
      <c r="L953" s="91"/>
      <c r="M953" s="91"/>
      <c r="N953" s="91"/>
      <c r="O953" s="91"/>
      <c r="P953" s="91"/>
      <c r="Q953" s="91"/>
      <c r="R953" s="91"/>
      <c r="S953" s="91"/>
      <c r="T953" s="91"/>
      <c r="U953" s="91"/>
      <c r="V953" s="91"/>
      <c r="W953" s="91"/>
      <c r="X953" s="91"/>
      <c r="AK953" s="91"/>
      <c r="AL953" s="91"/>
      <c r="AM953" s="91"/>
      <c r="AN953" s="91"/>
      <c r="AO953" s="91"/>
      <c r="CU953" s="439"/>
      <c r="CY953" s="87"/>
    </row>
    <row r="954" spans="1:103" s="88" customFormat="1" x14ac:dyDescent="0.25">
      <c r="A954" s="91"/>
      <c r="B954" s="91"/>
      <c r="C954" s="91"/>
      <c r="D954" s="91"/>
      <c r="E954" s="91"/>
      <c r="F954" s="91"/>
      <c r="G954" s="91"/>
      <c r="I954" s="91"/>
      <c r="K954" s="91"/>
      <c r="L954" s="91"/>
      <c r="M954" s="91"/>
      <c r="N954" s="91"/>
      <c r="O954" s="91"/>
      <c r="P954" s="91"/>
      <c r="Q954" s="91"/>
      <c r="R954" s="91"/>
      <c r="S954" s="91"/>
      <c r="T954" s="91"/>
      <c r="U954" s="91"/>
      <c r="V954" s="91"/>
      <c r="W954" s="91"/>
      <c r="X954" s="91"/>
      <c r="AK954" s="91"/>
      <c r="AL954" s="91"/>
      <c r="AM954" s="91"/>
      <c r="AN954" s="91"/>
      <c r="AO954" s="91"/>
      <c r="CU954" s="439"/>
      <c r="CY954" s="87"/>
    </row>
    <row r="955" spans="1:103" s="88" customFormat="1" x14ac:dyDescent="0.25">
      <c r="A955" s="91"/>
      <c r="B955" s="91"/>
      <c r="C955" s="91"/>
      <c r="D955" s="91"/>
      <c r="E955" s="91"/>
      <c r="F955" s="91"/>
      <c r="G955" s="91"/>
      <c r="I955" s="91"/>
      <c r="K955" s="91"/>
      <c r="L955" s="91"/>
      <c r="M955" s="91"/>
      <c r="N955" s="91"/>
      <c r="O955" s="91"/>
      <c r="P955" s="91"/>
      <c r="Q955" s="91"/>
      <c r="R955" s="91"/>
      <c r="S955" s="91"/>
      <c r="T955" s="91"/>
      <c r="U955" s="91"/>
      <c r="V955" s="91"/>
      <c r="W955" s="91"/>
      <c r="X955" s="91"/>
      <c r="AK955" s="91"/>
      <c r="AL955" s="91"/>
      <c r="AM955" s="91"/>
      <c r="AN955" s="91"/>
      <c r="AO955" s="91"/>
      <c r="CU955" s="439"/>
      <c r="CY955" s="87"/>
    </row>
    <row r="956" spans="1:103" s="88" customFormat="1" x14ac:dyDescent="0.25">
      <c r="A956" s="91"/>
      <c r="B956" s="91"/>
      <c r="C956" s="91"/>
      <c r="D956" s="91"/>
      <c r="E956" s="91"/>
      <c r="F956" s="91"/>
      <c r="G956" s="91"/>
      <c r="I956" s="91"/>
      <c r="K956" s="91"/>
      <c r="L956" s="91"/>
      <c r="M956" s="91"/>
      <c r="N956" s="91"/>
      <c r="O956" s="91"/>
      <c r="P956" s="91"/>
      <c r="Q956" s="91"/>
      <c r="R956" s="91"/>
      <c r="S956" s="91"/>
      <c r="T956" s="91"/>
      <c r="U956" s="91"/>
      <c r="V956" s="91"/>
      <c r="W956" s="91"/>
      <c r="X956" s="91"/>
      <c r="AK956" s="91"/>
      <c r="AL956" s="91"/>
      <c r="AM956" s="91"/>
      <c r="AN956" s="91"/>
      <c r="AO956" s="91"/>
      <c r="CU956" s="439"/>
      <c r="CY956" s="87"/>
    </row>
    <row r="957" spans="1:103" s="88" customFormat="1" x14ac:dyDescent="0.25">
      <c r="A957" s="91"/>
      <c r="B957" s="91"/>
      <c r="C957" s="91"/>
      <c r="D957" s="91"/>
      <c r="E957" s="91"/>
      <c r="F957" s="91"/>
      <c r="G957" s="91"/>
      <c r="I957" s="91"/>
      <c r="K957" s="91"/>
      <c r="L957" s="91"/>
      <c r="M957" s="91"/>
      <c r="N957" s="91"/>
      <c r="O957" s="91"/>
      <c r="P957" s="91"/>
      <c r="Q957" s="91"/>
      <c r="R957" s="91"/>
      <c r="S957" s="91"/>
      <c r="T957" s="91"/>
      <c r="U957" s="91"/>
      <c r="V957" s="91"/>
      <c r="W957" s="91"/>
      <c r="X957" s="91"/>
      <c r="AK957" s="91"/>
      <c r="AL957" s="91"/>
      <c r="AM957" s="91"/>
      <c r="AN957" s="91"/>
      <c r="AO957" s="91"/>
      <c r="CU957" s="439"/>
      <c r="CY957" s="87"/>
    </row>
    <row r="958" spans="1:103" s="88" customFormat="1" x14ac:dyDescent="0.25">
      <c r="A958" s="91"/>
      <c r="B958" s="91"/>
      <c r="C958" s="91"/>
      <c r="D958" s="91"/>
      <c r="E958" s="91"/>
      <c r="F958" s="91"/>
      <c r="G958" s="91"/>
      <c r="I958" s="91"/>
      <c r="K958" s="91"/>
      <c r="L958" s="91"/>
      <c r="M958" s="91"/>
      <c r="N958" s="91"/>
      <c r="O958" s="91"/>
      <c r="P958" s="91"/>
      <c r="Q958" s="91"/>
      <c r="R958" s="91"/>
      <c r="S958" s="91"/>
      <c r="T958" s="91"/>
      <c r="U958" s="91"/>
      <c r="V958" s="91"/>
      <c r="W958" s="91"/>
      <c r="X958" s="91"/>
      <c r="AK958" s="91"/>
      <c r="AL958" s="91"/>
      <c r="AM958" s="91"/>
      <c r="AN958" s="91"/>
      <c r="AO958" s="91"/>
      <c r="CU958" s="439"/>
      <c r="CY958" s="87"/>
    </row>
    <row r="959" spans="1:103" s="88" customFormat="1" x14ac:dyDescent="0.25">
      <c r="A959" s="91"/>
      <c r="B959" s="91"/>
      <c r="C959" s="91"/>
      <c r="D959" s="91"/>
      <c r="E959" s="91"/>
      <c r="F959" s="91"/>
      <c r="G959" s="91"/>
      <c r="I959" s="91"/>
      <c r="K959" s="91"/>
      <c r="L959" s="91"/>
      <c r="M959" s="91"/>
      <c r="N959" s="91"/>
      <c r="O959" s="91"/>
      <c r="P959" s="91"/>
      <c r="Q959" s="91"/>
      <c r="R959" s="91"/>
      <c r="S959" s="91"/>
      <c r="T959" s="91"/>
      <c r="U959" s="91"/>
      <c r="V959" s="91"/>
      <c r="W959" s="91"/>
      <c r="X959" s="91"/>
      <c r="AK959" s="91"/>
      <c r="AL959" s="91"/>
      <c r="AM959" s="91"/>
      <c r="AN959" s="91"/>
      <c r="AO959" s="91"/>
      <c r="CU959" s="439"/>
      <c r="CY959" s="87"/>
    </row>
    <row r="960" spans="1:103" s="88" customFormat="1" x14ac:dyDescent="0.25">
      <c r="A960" s="91"/>
      <c r="B960" s="91"/>
      <c r="C960" s="91"/>
      <c r="D960" s="91"/>
      <c r="E960" s="91"/>
      <c r="F960" s="91"/>
      <c r="G960" s="91"/>
      <c r="I960" s="91"/>
      <c r="K960" s="91"/>
      <c r="L960" s="91"/>
      <c r="M960" s="91"/>
      <c r="N960" s="91"/>
      <c r="O960" s="91"/>
      <c r="P960" s="91"/>
      <c r="Q960" s="91"/>
      <c r="R960" s="91"/>
      <c r="S960" s="91"/>
      <c r="T960" s="91"/>
      <c r="U960" s="91"/>
      <c r="V960" s="91"/>
      <c r="W960" s="91"/>
      <c r="X960" s="91"/>
      <c r="AK960" s="91"/>
      <c r="AL960" s="91"/>
      <c r="AM960" s="91"/>
      <c r="AN960" s="91"/>
      <c r="AO960" s="91"/>
      <c r="CU960" s="439"/>
      <c r="CY960" s="87"/>
    </row>
    <row r="961" spans="1:103" s="88" customFormat="1" x14ac:dyDescent="0.25">
      <c r="A961" s="91"/>
      <c r="B961" s="91"/>
      <c r="C961" s="91"/>
      <c r="D961" s="91"/>
      <c r="E961" s="91"/>
      <c r="F961" s="91"/>
      <c r="G961" s="91"/>
      <c r="I961" s="91"/>
      <c r="K961" s="91"/>
      <c r="L961" s="91"/>
      <c r="M961" s="91"/>
      <c r="N961" s="91"/>
      <c r="O961" s="91"/>
      <c r="P961" s="91"/>
      <c r="Q961" s="91"/>
      <c r="R961" s="91"/>
      <c r="S961" s="91"/>
      <c r="T961" s="91"/>
      <c r="U961" s="91"/>
      <c r="V961" s="91"/>
      <c r="W961" s="91"/>
      <c r="X961" s="91"/>
      <c r="AK961" s="91"/>
      <c r="AL961" s="91"/>
      <c r="AM961" s="91"/>
      <c r="AN961" s="91"/>
      <c r="AO961" s="91"/>
      <c r="CU961" s="439"/>
      <c r="CY961" s="87"/>
    </row>
    <row r="962" spans="1:103" s="88" customFormat="1" x14ac:dyDescent="0.25">
      <c r="A962" s="91"/>
      <c r="B962" s="91"/>
      <c r="C962" s="91"/>
      <c r="D962" s="91"/>
      <c r="E962" s="91"/>
      <c r="F962" s="91"/>
      <c r="G962" s="91"/>
      <c r="I962" s="91"/>
      <c r="K962" s="91"/>
      <c r="L962" s="91"/>
      <c r="M962" s="91"/>
      <c r="N962" s="91"/>
      <c r="O962" s="91"/>
      <c r="P962" s="91"/>
      <c r="Q962" s="91"/>
      <c r="R962" s="91"/>
      <c r="S962" s="91"/>
      <c r="T962" s="91"/>
      <c r="U962" s="91"/>
      <c r="V962" s="91"/>
      <c r="W962" s="91"/>
      <c r="X962" s="91"/>
      <c r="AK962" s="91"/>
      <c r="AL962" s="91"/>
      <c r="AM962" s="91"/>
      <c r="AN962" s="91"/>
      <c r="AO962" s="91"/>
      <c r="CU962" s="439"/>
      <c r="CY962" s="87"/>
    </row>
    <row r="963" spans="1:103" s="88" customFormat="1" x14ac:dyDescent="0.25">
      <c r="A963" s="91"/>
      <c r="B963" s="91"/>
      <c r="C963" s="91"/>
      <c r="D963" s="91"/>
      <c r="E963" s="91"/>
      <c r="F963" s="91"/>
      <c r="G963" s="91"/>
      <c r="I963" s="91"/>
      <c r="K963" s="91"/>
      <c r="L963" s="91"/>
      <c r="M963" s="91"/>
      <c r="N963" s="91"/>
      <c r="O963" s="91"/>
      <c r="P963" s="91"/>
      <c r="Q963" s="91"/>
      <c r="R963" s="91"/>
      <c r="S963" s="91"/>
      <c r="T963" s="91"/>
      <c r="U963" s="91"/>
      <c r="V963" s="91"/>
      <c r="W963" s="91"/>
      <c r="X963" s="91"/>
      <c r="AK963" s="91"/>
      <c r="AL963" s="91"/>
      <c r="AM963" s="91"/>
      <c r="AN963" s="91"/>
      <c r="AO963" s="91"/>
      <c r="CU963" s="439"/>
      <c r="CY963" s="87"/>
    </row>
    <row r="964" spans="1:103" s="88" customFormat="1" x14ac:dyDescent="0.25">
      <c r="A964" s="91"/>
      <c r="B964" s="91"/>
      <c r="C964" s="91"/>
      <c r="D964" s="91"/>
      <c r="E964" s="91"/>
      <c r="F964" s="91"/>
      <c r="G964" s="91"/>
      <c r="I964" s="91"/>
      <c r="K964" s="91"/>
      <c r="L964" s="91"/>
      <c r="M964" s="91"/>
      <c r="N964" s="91"/>
      <c r="O964" s="91"/>
      <c r="P964" s="91"/>
      <c r="Q964" s="91"/>
      <c r="R964" s="91"/>
      <c r="S964" s="91"/>
      <c r="T964" s="91"/>
      <c r="U964" s="91"/>
      <c r="V964" s="91"/>
      <c r="W964" s="91"/>
      <c r="X964" s="91"/>
      <c r="AK964" s="91"/>
      <c r="AL964" s="91"/>
      <c r="AM964" s="91"/>
      <c r="AN964" s="91"/>
      <c r="AO964" s="91"/>
      <c r="CU964" s="439"/>
      <c r="CY964" s="87"/>
    </row>
    <row r="965" spans="1:103" s="88" customFormat="1" x14ac:dyDescent="0.25">
      <c r="A965" s="91"/>
      <c r="B965" s="91"/>
      <c r="C965" s="91"/>
      <c r="D965" s="91"/>
      <c r="E965" s="91"/>
      <c r="F965" s="91"/>
      <c r="G965" s="91"/>
      <c r="I965" s="91"/>
      <c r="K965" s="91"/>
      <c r="L965" s="91"/>
      <c r="M965" s="91"/>
      <c r="N965" s="91"/>
      <c r="O965" s="91"/>
      <c r="P965" s="91"/>
      <c r="Q965" s="91"/>
      <c r="R965" s="91"/>
      <c r="S965" s="91"/>
      <c r="T965" s="91"/>
      <c r="U965" s="91"/>
      <c r="V965" s="91"/>
      <c r="W965" s="91"/>
      <c r="X965" s="91"/>
      <c r="AK965" s="91"/>
      <c r="AL965" s="91"/>
      <c r="AM965" s="91"/>
      <c r="AN965" s="91"/>
      <c r="AO965" s="91"/>
      <c r="CU965" s="439"/>
      <c r="CY965" s="87"/>
    </row>
    <row r="966" spans="1:103" s="88" customFormat="1" x14ac:dyDescent="0.25">
      <c r="A966" s="91"/>
      <c r="B966" s="91"/>
      <c r="C966" s="91"/>
      <c r="D966" s="91"/>
      <c r="E966" s="91"/>
      <c r="F966" s="91"/>
      <c r="G966" s="91"/>
      <c r="I966" s="91"/>
      <c r="K966" s="91"/>
      <c r="L966" s="91"/>
      <c r="M966" s="91"/>
      <c r="N966" s="91"/>
      <c r="O966" s="91"/>
      <c r="P966" s="91"/>
      <c r="Q966" s="91"/>
      <c r="R966" s="91"/>
      <c r="S966" s="91"/>
      <c r="T966" s="91"/>
      <c r="U966" s="91"/>
      <c r="V966" s="91"/>
      <c r="W966" s="91"/>
      <c r="X966" s="91"/>
      <c r="AK966" s="91"/>
      <c r="AL966" s="91"/>
      <c r="AM966" s="91"/>
      <c r="AN966" s="91"/>
      <c r="AO966" s="91"/>
      <c r="CU966" s="439"/>
      <c r="CY966" s="87"/>
    </row>
    <row r="967" spans="1:103" s="88" customFormat="1" x14ac:dyDescent="0.25">
      <c r="A967" s="91"/>
      <c r="B967" s="91"/>
      <c r="C967" s="91"/>
      <c r="D967" s="91"/>
      <c r="E967" s="91"/>
      <c r="F967" s="91"/>
      <c r="G967" s="91"/>
      <c r="I967" s="91"/>
      <c r="K967" s="91"/>
      <c r="L967" s="91"/>
      <c r="M967" s="91"/>
      <c r="N967" s="91"/>
      <c r="O967" s="91"/>
      <c r="P967" s="91"/>
      <c r="Q967" s="91"/>
      <c r="R967" s="91"/>
      <c r="S967" s="91"/>
      <c r="T967" s="91"/>
      <c r="U967" s="91"/>
      <c r="V967" s="91"/>
      <c r="W967" s="91"/>
      <c r="X967" s="91"/>
      <c r="AK967" s="91"/>
      <c r="AL967" s="91"/>
      <c r="AM967" s="91"/>
      <c r="AN967" s="91"/>
      <c r="AO967" s="91"/>
      <c r="CU967" s="439"/>
      <c r="CY967" s="87"/>
    </row>
    <row r="968" spans="1:103" s="88" customFormat="1" x14ac:dyDescent="0.25">
      <c r="A968" s="91"/>
      <c r="B968" s="91"/>
      <c r="C968" s="91"/>
      <c r="D968" s="91"/>
      <c r="E968" s="91"/>
      <c r="F968" s="91"/>
      <c r="G968" s="91"/>
      <c r="I968" s="91"/>
      <c r="K968" s="91"/>
      <c r="L968" s="91"/>
      <c r="M968" s="91"/>
      <c r="N968" s="91"/>
      <c r="O968" s="91"/>
      <c r="P968" s="91"/>
      <c r="Q968" s="91"/>
      <c r="R968" s="91"/>
      <c r="S968" s="91"/>
      <c r="T968" s="91"/>
      <c r="U968" s="91"/>
      <c r="V968" s="91"/>
      <c r="W968" s="91"/>
      <c r="X968" s="91"/>
      <c r="AK968" s="91"/>
      <c r="AL968" s="91"/>
      <c r="AM968" s="91"/>
      <c r="AN968" s="91"/>
      <c r="AO968" s="91"/>
      <c r="CU968" s="439"/>
      <c r="CY968" s="87"/>
    </row>
    <row r="969" spans="1:103" s="88" customFormat="1" x14ac:dyDescent="0.25">
      <c r="A969" s="91"/>
      <c r="B969" s="91"/>
      <c r="C969" s="91"/>
      <c r="D969" s="91"/>
      <c r="E969" s="91"/>
      <c r="F969" s="91"/>
      <c r="G969" s="91"/>
      <c r="I969" s="91"/>
      <c r="K969" s="91"/>
      <c r="L969" s="91"/>
      <c r="M969" s="91"/>
      <c r="N969" s="91"/>
      <c r="O969" s="91"/>
      <c r="P969" s="91"/>
      <c r="Q969" s="91"/>
      <c r="R969" s="91"/>
      <c r="S969" s="91"/>
      <c r="T969" s="91"/>
      <c r="U969" s="91"/>
      <c r="V969" s="91"/>
      <c r="W969" s="91"/>
      <c r="X969" s="91"/>
      <c r="AK969" s="91"/>
      <c r="AL969" s="91"/>
      <c r="AM969" s="91"/>
      <c r="AN969" s="91"/>
      <c r="AO969" s="91"/>
      <c r="CU969" s="439"/>
      <c r="CY969" s="87"/>
    </row>
    <row r="970" spans="1:103" s="88" customFormat="1" x14ac:dyDescent="0.25">
      <c r="A970" s="91"/>
      <c r="B970" s="91"/>
      <c r="C970" s="91"/>
      <c r="D970" s="91"/>
      <c r="E970" s="91"/>
      <c r="F970" s="91"/>
      <c r="G970" s="91"/>
      <c r="I970" s="91"/>
      <c r="K970" s="91"/>
      <c r="L970" s="91"/>
      <c r="M970" s="91"/>
      <c r="N970" s="91"/>
      <c r="O970" s="91"/>
      <c r="P970" s="91"/>
      <c r="Q970" s="91"/>
      <c r="R970" s="91"/>
      <c r="S970" s="91"/>
      <c r="T970" s="91"/>
      <c r="U970" s="91"/>
      <c r="V970" s="91"/>
      <c r="W970" s="91"/>
      <c r="X970" s="91"/>
      <c r="AK970" s="91"/>
      <c r="AL970" s="91"/>
      <c r="AM970" s="91"/>
      <c r="AN970" s="91"/>
      <c r="AO970" s="91"/>
      <c r="CU970" s="439"/>
      <c r="CY970" s="87"/>
    </row>
    <row r="971" spans="1:103" s="88" customFormat="1" x14ac:dyDescent="0.25">
      <c r="A971" s="91"/>
      <c r="B971" s="91"/>
      <c r="C971" s="91"/>
      <c r="D971" s="91"/>
      <c r="E971" s="91"/>
      <c r="F971" s="91"/>
      <c r="G971" s="91"/>
      <c r="I971" s="91"/>
      <c r="K971" s="91"/>
      <c r="L971" s="91"/>
      <c r="M971" s="91"/>
      <c r="N971" s="91"/>
      <c r="O971" s="91"/>
      <c r="P971" s="91"/>
      <c r="Q971" s="91"/>
      <c r="R971" s="91"/>
      <c r="S971" s="91"/>
      <c r="T971" s="91"/>
      <c r="U971" s="91"/>
      <c r="V971" s="91"/>
      <c r="W971" s="91"/>
      <c r="X971" s="91"/>
      <c r="AK971" s="91"/>
      <c r="AL971" s="91"/>
      <c r="AM971" s="91"/>
      <c r="AN971" s="91"/>
      <c r="AO971" s="91"/>
      <c r="CU971" s="439"/>
      <c r="CY971" s="87"/>
    </row>
    <row r="972" spans="1:103" s="88" customFormat="1" x14ac:dyDescent="0.25">
      <c r="A972" s="91"/>
      <c r="B972" s="91"/>
      <c r="C972" s="91"/>
      <c r="D972" s="91"/>
      <c r="E972" s="91"/>
      <c r="F972" s="91"/>
      <c r="G972" s="91"/>
      <c r="I972" s="91"/>
      <c r="K972" s="91"/>
      <c r="L972" s="91"/>
      <c r="M972" s="91"/>
      <c r="N972" s="91"/>
      <c r="O972" s="91"/>
      <c r="P972" s="91"/>
      <c r="Q972" s="91"/>
      <c r="R972" s="91"/>
      <c r="S972" s="91"/>
      <c r="T972" s="91"/>
      <c r="U972" s="91"/>
      <c r="V972" s="91"/>
      <c r="W972" s="91"/>
      <c r="X972" s="91"/>
      <c r="AK972" s="91"/>
      <c r="AL972" s="91"/>
      <c r="AM972" s="91"/>
      <c r="AN972" s="91"/>
      <c r="AO972" s="91"/>
      <c r="CU972" s="439"/>
      <c r="CY972" s="87"/>
    </row>
    <row r="973" spans="1:103" s="88" customFormat="1" x14ac:dyDescent="0.25">
      <c r="A973" s="91"/>
      <c r="B973" s="91"/>
      <c r="C973" s="91"/>
      <c r="D973" s="91"/>
      <c r="E973" s="91"/>
      <c r="F973" s="91"/>
      <c r="G973" s="91"/>
      <c r="I973" s="91"/>
      <c r="K973" s="91"/>
      <c r="L973" s="91"/>
      <c r="M973" s="91"/>
      <c r="N973" s="91"/>
      <c r="O973" s="91"/>
      <c r="P973" s="91"/>
      <c r="Q973" s="91"/>
      <c r="R973" s="91"/>
      <c r="S973" s="91"/>
      <c r="T973" s="91"/>
      <c r="U973" s="91"/>
      <c r="V973" s="91"/>
      <c r="W973" s="91"/>
      <c r="X973" s="91"/>
      <c r="AK973" s="91"/>
      <c r="AL973" s="91"/>
      <c r="AM973" s="91"/>
      <c r="AN973" s="91"/>
      <c r="AO973" s="91"/>
      <c r="CU973" s="439"/>
      <c r="CY973" s="87"/>
    </row>
    <row r="974" spans="1:103" s="88" customFormat="1" x14ac:dyDescent="0.25">
      <c r="A974" s="91"/>
      <c r="B974" s="91"/>
      <c r="C974" s="91"/>
      <c r="D974" s="91"/>
      <c r="E974" s="91"/>
      <c r="F974" s="91"/>
      <c r="G974" s="91"/>
      <c r="I974" s="91"/>
      <c r="K974" s="91"/>
      <c r="L974" s="91"/>
      <c r="M974" s="91"/>
      <c r="N974" s="91"/>
      <c r="O974" s="91"/>
      <c r="P974" s="91"/>
      <c r="Q974" s="91"/>
      <c r="R974" s="91"/>
      <c r="S974" s="91"/>
      <c r="T974" s="91"/>
      <c r="U974" s="91"/>
      <c r="V974" s="91"/>
      <c r="W974" s="91"/>
      <c r="X974" s="91"/>
      <c r="AK974" s="91"/>
      <c r="AL974" s="91"/>
      <c r="AM974" s="91"/>
      <c r="AN974" s="91"/>
      <c r="AO974" s="91"/>
      <c r="CU974" s="439"/>
      <c r="CY974" s="87"/>
    </row>
    <row r="975" spans="1:103" s="88" customFormat="1" x14ac:dyDescent="0.25">
      <c r="A975" s="91"/>
      <c r="B975" s="91"/>
      <c r="C975" s="91"/>
      <c r="D975" s="91"/>
      <c r="E975" s="91"/>
      <c r="F975" s="91"/>
      <c r="G975" s="91"/>
      <c r="I975" s="91"/>
      <c r="K975" s="91"/>
      <c r="L975" s="91"/>
      <c r="M975" s="91"/>
      <c r="N975" s="91"/>
      <c r="O975" s="91"/>
      <c r="P975" s="91"/>
      <c r="Q975" s="91"/>
      <c r="R975" s="91"/>
      <c r="S975" s="91"/>
      <c r="T975" s="91"/>
      <c r="U975" s="91"/>
      <c r="V975" s="91"/>
      <c r="W975" s="91"/>
      <c r="X975" s="91"/>
      <c r="AK975" s="91"/>
      <c r="AL975" s="91"/>
      <c r="AM975" s="91"/>
      <c r="AN975" s="91"/>
      <c r="AO975" s="91"/>
      <c r="CU975" s="439"/>
      <c r="CY975" s="87"/>
    </row>
    <row r="976" spans="1:103" s="88" customFormat="1" x14ac:dyDescent="0.25">
      <c r="A976" s="91"/>
      <c r="B976" s="91"/>
      <c r="C976" s="91"/>
      <c r="D976" s="91"/>
      <c r="E976" s="91"/>
      <c r="F976" s="91"/>
      <c r="G976" s="91"/>
      <c r="I976" s="91"/>
      <c r="K976" s="91"/>
      <c r="L976" s="91"/>
      <c r="M976" s="91"/>
      <c r="N976" s="91"/>
      <c r="O976" s="91"/>
      <c r="P976" s="91"/>
      <c r="Q976" s="91"/>
      <c r="R976" s="91"/>
      <c r="S976" s="91"/>
      <c r="T976" s="91"/>
      <c r="U976" s="91"/>
      <c r="V976" s="91"/>
      <c r="W976" s="91"/>
      <c r="X976" s="91"/>
      <c r="AK976" s="91"/>
      <c r="AL976" s="91"/>
      <c r="AM976" s="91"/>
      <c r="AN976" s="91"/>
      <c r="AO976" s="91"/>
      <c r="CU976" s="439"/>
      <c r="CY976" s="87"/>
    </row>
    <row r="977" spans="1:103" s="88" customFormat="1" x14ac:dyDescent="0.25">
      <c r="A977" s="91"/>
      <c r="B977" s="91"/>
      <c r="C977" s="91"/>
      <c r="D977" s="91"/>
      <c r="E977" s="91"/>
      <c r="F977" s="91"/>
      <c r="G977" s="91"/>
      <c r="I977" s="91"/>
      <c r="K977" s="91"/>
      <c r="L977" s="91"/>
      <c r="M977" s="91"/>
      <c r="N977" s="91"/>
      <c r="O977" s="91"/>
      <c r="P977" s="91"/>
      <c r="Q977" s="91"/>
      <c r="R977" s="91"/>
      <c r="S977" s="91"/>
      <c r="T977" s="91"/>
      <c r="U977" s="91"/>
      <c r="V977" s="91"/>
      <c r="W977" s="91"/>
      <c r="X977" s="91"/>
      <c r="AK977" s="91"/>
      <c r="AL977" s="91"/>
      <c r="AM977" s="91"/>
      <c r="AN977" s="91"/>
      <c r="AO977" s="91"/>
      <c r="CU977" s="439"/>
      <c r="CY977" s="87"/>
    </row>
    <row r="978" spans="1:103" s="88" customFormat="1" x14ac:dyDescent="0.25">
      <c r="A978" s="91"/>
      <c r="B978" s="91"/>
      <c r="C978" s="91"/>
      <c r="D978" s="91"/>
      <c r="E978" s="91"/>
      <c r="F978" s="91"/>
      <c r="G978" s="91"/>
      <c r="I978" s="91"/>
      <c r="K978" s="91"/>
      <c r="L978" s="91"/>
      <c r="M978" s="91"/>
      <c r="N978" s="91"/>
      <c r="O978" s="91"/>
      <c r="P978" s="91"/>
      <c r="Q978" s="91"/>
      <c r="R978" s="91"/>
      <c r="S978" s="91"/>
      <c r="T978" s="91"/>
      <c r="U978" s="91"/>
      <c r="V978" s="91"/>
      <c r="W978" s="91"/>
      <c r="X978" s="91"/>
      <c r="AK978" s="91"/>
      <c r="AL978" s="91"/>
      <c r="AM978" s="91"/>
      <c r="AN978" s="91"/>
      <c r="AO978" s="91"/>
      <c r="CU978" s="439"/>
      <c r="CY978" s="87"/>
    </row>
    <row r="979" spans="1:103" s="88" customFormat="1" x14ac:dyDescent="0.25">
      <c r="A979" s="91"/>
      <c r="B979" s="91"/>
      <c r="C979" s="91"/>
      <c r="D979" s="91"/>
      <c r="E979" s="91"/>
      <c r="F979" s="91"/>
      <c r="G979" s="91"/>
      <c r="I979" s="91"/>
      <c r="K979" s="91"/>
      <c r="L979" s="91"/>
      <c r="M979" s="91"/>
      <c r="N979" s="91"/>
      <c r="O979" s="91"/>
      <c r="P979" s="91"/>
      <c r="Q979" s="91"/>
      <c r="R979" s="91"/>
      <c r="S979" s="91"/>
      <c r="T979" s="91"/>
      <c r="U979" s="91"/>
      <c r="V979" s="91"/>
      <c r="W979" s="91"/>
      <c r="X979" s="91"/>
      <c r="AK979" s="91"/>
      <c r="AL979" s="91"/>
      <c r="AM979" s="91"/>
      <c r="AN979" s="91"/>
      <c r="AO979" s="91"/>
      <c r="CU979" s="439"/>
      <c r="CY979" s="87"/>
    </row>
    <row r="980" spans="1:103" s="88" customFormat="1" x14ac:dyDescent="0.25">
      <c r="A980" s="91"/>
      <c r="B980" s="91"/>
      <c r="C980" s="91"/>
      <c r="D980" s="91"/>
      <c r="E980" s="91"/>
      <c r="F980" s="91"/>
      <c r="G980" s="91"/>
      <c r="I980" s="91"/>
      <c r="K980" s="91"/>
      <c r="L980" s="91"/>
      <c r="M980" s="91"/>
      <c r="N980" s="91"/>
      <c r="O980" s="91"/>
      <c r="P980" s="91"/>
      <c r="Q980" s="91"/>
      <c r="R980" s="91"/>
      <c r="S980" s="91"/>
      <c r="T980" s="91"/>
      <c r="U980" s="91"/>
      <c r="V980" s="91"/>
      <c r="W980" s="91"/>
      <c r="X980" s="91"/>
      <c r="AK980" s="91"/>
      <c r="AL980" s="91"/>
      <c r="AM980" s="91"/>
      <c r="AN980" s="91"/>
      <c r="AO980" s="91"/>
      <c r="CU980" s="439"/>
      <c r="CY980" s="87"/>
    </row>
    <row r="981" spans="1:103" s="88" customFormat="1" x14ac:dyDescent="0.25">
      <c r="A981" s="91"/>
      <c r="B981" s="91"/>
      <c r="C981" s="91"/>
      <c r="D981" s="91"/>
      <c r="E981" s="91"/>
      <c r="F981" s="91"/>
      <c r="G981" s="91"/>
      <c r="I981" s="91"/>
      <c r="K981" s="91"/>
      <c r="L981" s="91"/>
      <c r="M981" s="91"/>
      <c r="N981" s="91"/>
      <c r="O981" s="91"/>
      <c r="P981" s="91"/>
      <c r="Q981" s="91"/>
      <c r="R981" s="91"/>
      <c r="S981" s="91"/>
      <c r="T981" s="91"/>
      <c r="U981" s="91"/>
      <c r="V981" s="91"/>
      <c r="W981" s="91"/>
      <c r="X981" s="91"/>
      <c r="AK981" s="91"/>
      <c r="AL981" s="91"/>
      <c r="AM981" s="91"/>
      <c r="AN981" s="91"/>
      <c r="AO981" s="91"/>
      <c r="CU981" s="439"/>
      <c r="CY981" s="87"/>
    </row>
    <row r="982" spans="1:103" s="88" customFormat="1" x14ac:dyDescent="0.25">
      <c r="A982" s="91"/>
      <c r="B982" s="91"/>
      <c r="C982" s="91"/>
      <c r="D982" s="91"/>
      <c r="E982" s="91"/>
      <c r="F982" s="91"/>
      <c r="G982" s="91"/>
      <c r="I982" s="91"/>
      <c r="K982" s="91"/>
      <c r="L982" s="91"/>
      <c r="M982" s="91"/>
      <c r="N982" s="91"/>
      <c r="O982" s="91"/>
      <c r="P982" s="91"/>
      <c r="Q982" s="91"/>
      <c r="R982" s="91"/>
      <c r="S982" s="91"/>
      <c r="T982" s="91"/>
      <c r="U982" s="91"/>
      <c r="V982" s="91"/>
      <c r="W982" s="91"/>
      <c r="X982" s="91"/>
      <c r="AK982" s="91"/>
      <c r="AL982" s="91"/>
      <c r="AM982" s="91"/>
      <c r="AN982" s="91"/>
      <c r="AO982" s="91"/>
      <c r="CU982" s="439"/>
      <c r="CY982" s="87"/>
    </row>
    <row r="983" spans="1:103" s="88" customFormat="1" x14ac:dyDescent="0.25">
      <c r="A983" s="91"/>
      <c r="B983" s="91"/>
      <c r="C983" s="91"/>
      <c r="D983" s="91"/>
      <c r="E983" s="91"/>
      <c r="F983" s="91"/>
      <c r="G983" s="91"/>
      <c r="I983" s="91"/>
      <c r="K983" s="91"/>
      <c r="L983" s="91"/>
      <c r="M983" s="91"/>
      <c r="N983" s="91"/>
      <c r="O983" s="91"/>
      <c r="P983" s="91"/>
      <c r="Q983" s="91"/>
      <c r="R983" s="91"/>
      <c r="S983" s="91"/>
      <c r="T983" s="91"/>
      <c r="U983" s="91"/>
      <c r="V983" s="91"/>
      <c r="W983" s="91"/>
      <c r="X983" s="91"/>
      <c r="AK983" s="91"/>
      <c r="AL983" s="91"/>
      <c r="AM983" s="91"/>
      <c r="AN983" s="91"/>
      <c r="AO983" s="91"/>
      <c r="CU983" s="439"/>
      <c r="CY983" s="87"/>
    </row>
    <row r="984" spans="1:103" s="88" customFormat="1" x14ac:dyDescent="0.25">
      <c r="A984" s="91"/>
      <c r="B984" s="91"/>
      <c r="C984" s="91"/>
      <c r="D984" s="91"/>
      <c r="E984" s="91"/>
      <c r="F984" s="91"/>
      <c r="G984" s="91"/>
      <c r="I984" s="91"/>
      <c r="K984" s="91"/>
      <c r="L984" s="91"/>
      <c r="M984" s="91"/>
      <c r="N984" s="91"/>
      <c r="O984" s="91"/>
      <c r="P984" s="91"/>
      <c r="Q984" s="91"/>
      <c r="R984" s="91"/>
      <c r="S984" s="91"/>
      <c r="T984" s="91"/>
      <c r="U984" s="91"/>
      <c r="V984" s="91"/>
      <c r="W984" s="91"/>
      <c r="X984" s="91"/>
      <c r="AK984" s="91"/>
      <c r="AL984" s="91"/>
      <c r="AM984" s="91"/>
      <c r="AN984" s="91"/>
      <c r="AO984" s="91"/>
      <c r="CU984" s="439"/>
      <c r="CY984" s="87"/>
    </row>
    <row r="985" spans="1:103" s="88" customFormat="1" x14ac:dyDescent="0.25">
      <c r="A985" s="91"/>
      <c r="B985" s="91"/>
      <c r="C985" s="91"/>
      <c r="D985" s="91"/>
      <c r="E985" s="91"/>
      <c r="F985" s="91"/>
      <c r="G985" s="91"/>
      <c r="I985" s="91"/>
      <c r="K985" s="91"/>
      <c r="L985" s="91"/>
      <c r="M985" s="91"/>
      <c r="N985" s="91"/>
      <c r="O985" s="91"/>
      <c r="P985" s="91"/>
      <c r="Q985" s="91"/>
      <c r="R985" s="91"/>
      <c r="S985" s="91"/>
      <c r="T985" s="91"/>
      <c r="U985" s="91"/>
      <c r="V985" s="91"/>
      <c r="W985" s="91"/>
      <c r="X985" s="91"/>
      <c r="AK985" s="91"/>
      <c r="AL985" s="91"/>
      <c r="AM985" s="91"/>
      <c r="AN985" s="91"/>
      <c r="AO985" s="91"/>
      <c r="CU985" s="439"/>
      <c r="CY985" s="87"/>
    </row>
    <row r="986" spans="1:103" s="88" customFormat="1" x14ac:dyDescent="0.25">
      <c r="A986" s="91"/>
      <c r="B986" s="91"/>
      <c r="C986" s="91"/>
      <c r="D986" s="91"/>
      <c r="E986" s="91"/>
      <c r="F986" s="91"/>
      <c r="G986" s="91"/>
      <c r="I986" s="91"/>
      <c r="K986" s="91"/>
      <c r="L986" s="91"/>
      <c r="M986" s="91"/>
      <c r="N986" s="91"/>
      <c r="O986" s="91"/>
      <c r="P986" s="91"/>
      <c r="Q986" s="91"/>
      <c r="R986" s="91"/>
      <c r="S986" s="91"/>
      <c r="T986" s="91"/>
      <c r="U986" s="91"/>
      <c r="V986" s="91"/>
      <c r="W986" s="91"/>
      <c r="X986" s="91"/>
      <c r="AK986" s="91"/>
      <c r="AL986" s="91"/>
      <c r="AM986" s="91"/>
      <c r="AN986" s="91"/>
      <c r="AO986" s="91"/>
      <c r="CU986" s="439"/>
      <c r="CY986" s="87"/>
    </row>
    <row r="987" spans="1:103" s="88" customFormat="1" x14ac:dyDescent="0.25">
      <c r="A987" s="91"/>
      <c r="B987" s="91"/>
      <c r="C987" s="91"/>
      <c r="D987" s="91"/>
      <c r="E987" s="91"/>
      <c r="F987" s="91"/>
      <c r="G987" s="91"/>
      <c r="I987" s="91"/>
      <c r="K987" s="91"/>
      <c r="L987" s="91"/>
      <c r="M987" s="91"/>
      <c r="N987" s="91"/>
      <c r="O987" s="91"/>
      <c r="P987" s="91"/>
      <c r="Q987" s="91"/>
      <c r="R987" s="91"/>
      <c r="S987" s="91"/>
      <c r="T987" s="91"/>
      <c r="U987" s="91"/>
      <c r="V987" s="91"/>
      <c r="W987" s="91"/>
      <c r="X987" s="91"/>
      <c r="AK987" s="91"/>
      <c r="AL987" s="91"/>
      <c r="AM987" s="91"/>
      <c r="AN987" s="91"/>
      <c r="AO987" s="91"/>
      <c r="CU987" s="439"/>
      <c r="CY987" s="87"/>
    </row>
    <row r="988" spans="1:103" s="88" customFormat="1" x14ac:dyDescent="0.25">
      <c r="A988" s="91"/>
      <c r="B988" s="91"/>
      <c r="C988" s="91"/>
      <c r="D988" s="91"/>
      <c r="E988" s="91"/>
      <c r="F988" s="91"/>
      <c r="G988" s="91"/>
      <c r="I988" s="91"/>
      <c r="K988" s="91"/>
      <c r="L988" s="91"/>
      <c r="M988" s="91"/>
      <c r="N988" s="91"/>
      <c r="O988" s="91"/>
      <c r="P988" s="91"/>
      <c r="Q988" s="91"/>
      <c r="R988" s="91"/>
      <c r="S988" s="91"/>
      <c r="T988" s="91"/>
      <c r="U988" s="91"/>
      <c r="V988" s="91"/>
      <c r="W988" s="91"/>
      <c r="X988" s="91"/>
      <c r="AK988" s="91"/>
      <c r="AL988" s="91"/>
      <c r="AM988" s="91"/>
      <c r="AN988" s="91"/>
      <c r="AO988" s="91"/>
      <c r="CU988" s="439"/>
      <c r="CY988" s="87"/>
    </row>
    <row r="989" spans="1:103" s="88" customFormat="1" x14ac:dyDescent="0.25">
      <c r="A989" s="91"/>
      <c r="B989" s="91"/>
      <c r="C989" s="91"/>
      <c r="D989" s="91"/>
      <c r="E989" s="91"/>
      <c r="F989" s="91"/>
      <c r="G989" s="91"/>
      <c r="I989" s="91"/>
      <c r="K989" s="91"/>
      <c r="L989" s="91"/>
      <c r="M989" s="91"/>
      <c r="N989" s="91"/>
      <c r="O989" s="91"/>
      <c r="P989" s="91"/>
      <c r="Q989" s="91"/>
      <c r="R989" s="91"/>
      <c r="S989" s="91"/>
      <c r="T989" s="91"/>
      <c r="U989" s="91"/>
      <c r="V989" s="91"/>
      <c r="W989" s="91"/>
      <c r="X989" s="91"/>
      <c r="AK989" s="91"/>
      <c r="AL989" s="91"/>
      <c r="AM989" s="91"/>
      <c r="AN989" s="91"/>
      <c r="AO989" s="91"/>
      <c r="CU989" s="439"/>
      <c r="CY989" s="87"/>
    </row>
    <row r="990" spans="1:103" s="88" customFormat="1" x14ac:dyDescent="0.25">
      <c r="A990" s="91"/>
      <c r="B990" s="91"/>
      <c r="C990" s="91"/>
      <c r="D990" s="91"/>
      <c r="E990" s="91"/>
      <c r="F990" s="91"/>
      <c r="G990" s="91"/>
      <c r="I990" s="91"/>
      <c r="K990" s="91"/>
      <c r="L990" s="91"/>
      <c r="M990" s="91"/>
      <c r="N990" s="91"/>
      <c r="O990" s="91"/>
      <c r="P990" s="91"/>
      <c r="Q990" s="91"/>
      <c r="R990" s="91"/>
      <c r="S990" s="91"/>
      <c r="T990" s="91"/>
      <c r="U990" s="91"/>
      <c r="V990" s="91"/>
      <c r="W990" s="91"/>
      <c r="X990" s="91"/>
      <c r="AK990" s="91"/>
      <c r="AL990" s="91"/>
      <c r="AM990" s="91"/>
      <c r="AN990" s="91"/>
      <c r="AO990" s="91"/>
      <c r="CU990" s="439"/>
      <c r="CY990" s="87"/>
    </row>
    <row r="991" spans="1:103" s="88" customFormat="1" x14ac:dyDescent="0.25">
      <c r="A991" s="91"/>
      <c r="B991" s="91"/>
      <c r="C991" s="91"/>
      <c r="D991" s="91"/>
      <c r="E991" s="91"/>
      <c r="F991" s="91"/>
      <c r="G991" s="91"/>
      <c r="I991" s="91"/>
      <c r="K991" s="91"/>
      <c r="L991" s="91"/>
      <c r="M991" s="91"/>
      <c r="N991" s="91"/>
      <c r="O991" s="91"/>
      <c r="P991" s="91"/>
      <c r="Q991" s="91"/>
      <c r="R991" s="91"/>
      <c r="S991" s="91"/>
      <c r="T991" s="91"/>
      <c r="U991" s="91"/>
      <c r="V991" s="91"/>
      <c r="W991" s="91"/>
      <c r="X991" s="91"/>
      <c r="AK991" s="91"/>
      <c r="AL991" s="91"/>
      <c r="AM991" s="91"/>
      <c r="AN991" s="91"/>
      <c r="AO991" s="91"/>
      <c r="CU991" s="439"/>
      <c r="CY991" s="87"/>
    </row>
    <row r="992" spans="1:103" s="88" customFormat="1" x14ac:dyDescent="0.25">
      <c r="A992" s="91"/>
      <c r="B992" s="91"/>
      <c r="C992" s="91"/>
      <c r="D992" s="91"/>
      <c r="E992" s="91"/>
      <c r="F992" s="91"/>
      <c r="G992" s="91"/>
      <c r="I992" s="91"/>
      <c r="K992" s="91"/>
      <c r="L992" s="91"/>
      <c r="M992" s="91"/>
      <c r="N992" s="91"/>
      <c r="O992" s="91"/>
      <c r="P992" s="91"/>
      <c r="Q992" s="91"/>
      <c r="R992" s="91"/>
      <c r="S992" s="91"/>
      <c r="T992" s="91"/>
      <c r="U992" s="91"/>
      <c r="V992" s="91"/>
      <c r="W992" s="91"/>
      <c r="X992" s="91"/>
      <c r="AK992" s="91"/>
      <c r="AL992" s="91"/>
      <c r="AM992" s="91"/>
      <c r="AN992" s="91"/>
      <c r="AO992" s="91"/>
      <c r="CU992" s="439"/>
      <c r="CY992" s="87"/>
    </row>
    <row r="993" spans="1:103" s="88" customFormat="1" x14ac:dyDescent="0.25">
      <c r="A993" s="91"/>
      <c r="B993" s="91"/>
      <c r="C993" s="91"/>
      <c r="D993" s="91"/>
      <c r="E993" s="91"/>
      <c r="F993" s="91"/>
      <c r="G993" s="91"/>
      <c r="I993" s="91"/>
      <c r="K993" s="91"/>
      <c r="L993" s="91"/>
      <c r="M993" s="91"/>
      <c r="N993" s="91"/>
      <c r="O993" s="91"/>
      <c r="P993" s="91"/>
      <c r="Q993" s="91"/>
      <c r="R993" s="91"/>
      <c r="S993" s="91"/>
      <c r="T993" s="91"/>
      <c r="U993" s="91"/>
      <c r="V993" s="91"/>
      <c r="W993" s="91"/>
      <c r="X993" s="91"/>
      <c r="AK993" s="91"/>
      <c r="AL993" s="91"/>
      <c r="AM993" s="91"/>
      <c r="AN993" s="91"/>
      <c r="AO993" s="91"/>
      <c r="CU993" s="439"/>
      <c r="CY993" s="87"/>
    </row>
    <row r="994" spans="1:103" s="88" customFormat="1" x14ac:dyDescent="0.25">
      <c r="A994" s="91"/>
      <c r="B994" s="91"/>
      <c r="C994" s="91"/>
      <c r="D994" s="91"/>
      <c r="E994" s="91"/>
      <c r="F994" s="91"/>
      <c r="G994" s="91"/>
      <c r="I994" s="91"/>
      <c r="K994" s="91"/>
      <c r="L994" s="91"/>
      <c r="M994" s="91"/>
      <c r="N994" s="91"/>
      <c r="O994" s="91"/>
      <c r="P994" s="91"/>
      <c r="Q994" s="91"/>
      <c r="R994" s="91"/>
      <c r="S994" s="91"/>
      <c r="T994" s="91"/>
      <c r="U994" s="91"/>
      <c r="V994" s="91"/>
      <c r="W994" s="91"/>
      <c r="X994" s="91"/>
      <c r="AK994" s="91"/>
      <c r="AL994" s="91"/>
      <c r="AM994" s="91"/>
      <c r="AN994" s="91"/>
      <c r="AO994" s="91"/>
      <c r="CU994" s="439"/>
      <c r="CY994" s="87"/>
    </row>
    <row r="995" spans="1:103" s="88" customFormat="1" x14ac:dyDescent="0.25">
      <c r="A995" s="91"/>
      <c r="B995" s="91"/>
      <c r="C995" s="91"/>
      <c r="D995" s="91"/>
      <c r="E995" s="91"/>
      <c r="F995" s="91"/>
      <c r="G995" s="91"/>
      <c r="I995" s="91"/>
      <c r="K995" s="91"/>
      <c r="L995" s="91"/>
      <c r="M995" s="91"/>
      <c r="N995" s="91"/>
      <c r="O995" s="91"/>
      <c r="P995" s="91"/>
      <c r="Q995" s="91"/>
      <c r="R995" s="91"/>
      <c r="S995" s="91"/>
      <c r="T995" s="91"/>
      <c r="U995" s="91"/>
      <c r="V995" s="91"/>
      <c r="W995" s="91"/>
      <c r="X995" s="91"/>
      <c r="AK995" s="91"/>
      <c r="AL995" s="91"/>
      <c r="AM995" s="91"/>
      <c r="AN995" s="91"/>
      <c r="AO995" s="91"/>
      <c r="CU995" s="439"/>
      <c r="CY995" s="87"/>
    </row>
    <row r="996" spans="1:103" s="88" customFormat="1" x14ac:dyDescent="0.25">
      <c r="A996" s="91"/>
      <c r="B996" s="91"/>
      <c r="C996" s="91"/>
      <c r="D996" s="91"/>
      <c r="E996" s="91"/>
      <c r="F996" s="91"/>
      <c r="G996" s="91"/>
      <c r="I996" s="91"/>
      <c r="K996" s="91"/>
      <c r="L996" s="91"/>
      <c r="M996" s="91"/>
      <c r="N996" s="91"/>
      <c r="O996" s="91"/>
      <c r="P996" s="91"/>
      <c r="Q996" s="91"/>
      <c r="R996" s="91"/>
      <c r="S996" s="91"/>
      <c r="T996" s="91"/>
      <c r="U996" s="91"/>
      <c r="V996" s="91"/>
      <c r="W996" s="91"/>
      <c r="X996" s="91"/>
      <c r="AK996" s="91"/>
      <c r="AL996" s="91"/>
      <c r="AM996" s="91"/>
      <c r="AN996" s="91"/>
      <c r="AO996" s="91"/>
      <c r="CU996" s="439"/>
      <c r="CY996" s="87"/>
    </row>
    <row r="997" spans="1:103" s="88" customFormat="1" x14ac:dyDescent="0.25">
      <c r="A997" s="91"/>
      <c r="B997" s="91"/>
      <c r="C997" s="91"/>
      <c r="D997" s="91"/>
      <c r="E997" s="91"/>
      <c r="F997" s="91"/>
      <c r="G997" s="91"/>
      <c r="I997" s="91"/>
      <c r="K997" s="91"/>
      <c r="L997" s="91"/>
      <c r="M997" s="91"/>
      <c r="N997" s="91"/>
      <c r="O997" s="91"/>
      <c r="P997" s="91"/>
      <c r="Q997" s="91"/>
      <c r="R997" s="91"/>
      <c r="S997" s="91"/>
      <c r="T997" s="91"/>
      <c r="U997" s="91"/>
      <c r="V997" s="91"/>
      <c r="W997" s="91"/>
      <c r="X997" s="91"/>
      <c r="AK997" s="91"/>
      <c r="AL997" s="91"/>
      <c r="AM997" s="91"/>
      <c r="AN997" s="91"/>
      <c r="AO997" s="91"/>
      <c r="CU997" s="439"/>
      <c r="CY997" s="87"/>
    </row>
    <row r="998" spans="1:103" s="88" customFormat="1" x14ac:dyDescent="0.25">
      <c r="A998" s="91"/>
      <c r="B998" s="91"/>
      <c r="C998" s="91"/>
      <c r="D998" s="91"/>
      <c r="E998" s="91"/>
      <c r="F998" s="91"/>
      <c r="G998" s="91"/>
      <c r="I998" s="91"/>
      <c r="K998" s="91"/>
      <c r="L998" s="91"/>
      <c r="M998" s="91"/>
      <c r="N998" s="91"/>
      <c r="O998" s="91"/>
      <c r="P998" s="91"/>
      <c r="Q998" s="91"/>
      <c r="R998" s="91"/>
      <c r="S998" s="91"/>
      <c r="T998" s="91"/>
      <c r="U998" s="91"/>
      <c r="V998" s="91"/>
      <c r="W998" s="91"/>
      <c r="X998" s="91"/>
      <c r="AK998" s="91"/>
      <c r="AL998" s="91"/>
      <c r="AM998" s="91"/>
      <c r="AN998" s="91"/>
      <c r="AO998" s="91"/>
      <c r="CU998" s="439"/>
      <c r="CY998" s="87"/>
    </row>
    <row r="999" spans="1:103" s="88" customFormat="1" x14ac:dyDescent="0.25">
      <c r="A999" s="91"/>
      <c r="B999" s="91"/>
      <c r="C999" s="91"/>
      <c r="D999" s="91"/>
      <c r="E999" s="91"/>
      <c r="F999" s="91"/>
      <c r="G999" s="91"/>
      <c r="I999" s="91"/>
      <c r="K999" s="91"/>
      <c r="L999" s="91"/>
      <c r="M999" s="91"/>
      <c r="N999" s="91"/>
      <c r="O999" s="91"/>
      <c r="P999" s="91"/>
      <c r="Q999" s="91"/>
      <c r="R999" s="91"/>
      <c r="S999" s="91"/>
      <c r="T999" s="91"/>
      <c r="U999" s="91"/>
      <c r="V999" s="91"/>
      <c r="W999" s="91"/>
      <c r="X999" s="91"/>
      <c r="AK999" s="91"/>
      <c r="AL999" s="91"/>
      <c r="AM999" s="91"/>
      <c r="AN999" s="91"/>
      <c r="AO999" s="91"/>
      <c r="CU999" s="439"/>
      <c r="CY999" s="87"/>
    </row>
    <row r="1000" spans="1:103" s="88" customFormat="1" x14ac:dyDescent="0.25">
      <c r="A1000" s="91"/>
      <c r="B1000" s="91"/>
      <c r="C1000" s="91"/>
      <c r="D1000" s="91"/>
      <c r="E1000" s="91"/>
      <c r="F1000" s="91"/>
      <c r="G1000" s="91"/>
      <c r="I1000" s="91"/>
      <c r="K1000" s="91"/>
      <c r="L1000" s="91"/>
      <c r="M1000" s="91"/>
      <c r="N1000" s="91"/>
      <c r="O1000" s="91"/>
      <c r="P1000" s="91"/>
      <c r="Q1000" s="91"/>
      <c r="R1000" s="91"/>
      <c r="S1000" s="91"/>
      <c r="T1000" s="91"/>
      <c r="U1000" s="91"/>
      <c r="V1000" s="91"/>
      <c r="W1000" s="91"/>
      <c r="X1000" s="91"/>
      <c r="AK1000" s="91"/>
      <c r="AL1000" s="91"/>
      <c r="AM1000" s="91"/>
      <c r="AN1000" s="91"/>
      <c r="AO1000" s="91"/>
      <c r="CU1000" s="439"/>
      <c r="CY1000" s="87"/>
    </row>
    <row r="1001" spans="1:103" s="88" customFormat="1" x14ac:dyDescent="0.25">
      <c r="A1001" s="91"/>
      <c r="B1001" s="91"/>
      <c r="C1001" s="91"/>
      <c r="D1001" s="91"/>
      <c r="E1001" s="91"/>
      <c r="F1001" s="91"/>
      <c r="G1001" s="91"/>
      <c r="I1001" s="91"/>
      <c r="K1001" s="91"/>
      <c r="L1001" s="91"/>
      <c r="M1001" s="91"/>
      <c r="N1001" s="91"/>
      <c r="O1001" s="91"/>
      <c r="P1001" s="91"/>
      <c r="Q1001" s="91"/>
      <c r="R1001" s="91"/>
      <c r="S1001" s="91"/>
      <c r="T1001" s="91"/>
      <c r="U1001" s="91"/>
      <c r="V1001" s="91"/>
      <c r="W1001" s="91"/>
      <c r="X1001" s="91"/>
      <c r="AK1001" s="91"/>
      <c r="AL1001" s="91"/>
      <c r="AM1001" s="91"/>
      <c r="AN1001" s="91"/>
      <c r="AO1001" s="91"/>
      <c r="CU1001" s="439"/>
      <c r="CY1001" s="87"/>
    </row>
    <row r="1002" spans="1:103" s="88" customFormat="1" x14ac:dyDescent="0.25">
      <c r="A1002" s="91"/>
      <c r="B1002" s="91"/>
      <c r="C1002" s="91"/>
      <c r="D1002" s="91"/>
      <c r="E1002" s="91"/>
      <c r="F1002" s="91"/>
      <c r="G1002" s="91"/>
      <c r="I1002" s="91"/>
      <c r="K1002" s="91"/>
      <c r="L1002" s="91"/>
      <c r="M1002" s="91"/>
      <c r="N1002" s="91"/>
      <c r="O1002" s="91"/>
      <c r="P1002" s="91"/>
      <c r="Q1002" s="91"/>
      <c r="R1002" s="91"/>
      <c r="S1002" s="91"/>
      <c r="T1002" s="91"/>
      <c r="U1002" s="91"/>
      <c r="V1002" s="91"/>
      <c r="W1002" s="91"/>
      <c r="X1002" s="91"/>
      <c r="AK1002" s="91"/>
      <c r="AL1002" s="91"/>
      <c r="AM1002" s="91"/>
      <c r="AN1002" s="91"/>
      <c r="AO1002" s="91"/>
      <c r="CU1002" s="439"/>
      <c r="CY1002" s="87"/>
    </row>
    <row r="1003" spans="1:103" s="88" customFormat="1" x14ac:dyDescent="0.25">
      <c r="A1003" s="91"/>
      <c r="B1003" s="91"/>
      <c r="C1003" s="91"/>
      <c r="D1003" s="91"/>
      <c r="E1003" s="91"/>
      <c r="F1003" s="91"/>
      <c r="G1003" s="91"/>
      <c r="I1003" s="91"/>
      <c r="K1003" s="91"/>
      <c r="L1003" s="91"/>
      <c r="M1003" s="91"/>
      <c r="N1003" s="91"/>
      <c r="O1003" s="91"/>
      <c r="P1003" s="91"/>
      <c r="Q1003" s="91"/>
      <c r="R1003" s="91"/>
      <c r="S1003" s="91"/>
      <c r="T1003" s="91"/>
      <c r="U1003" s="91"/>
      <c r="V1003" s="91"/>
      <c r="W1003" s="91"/>
      <c r="X1003" s="91"/>
      <c r="AK1003" s="91"/>
      <c r="AL1003" s="91"/>
      <c r="AM1003" s="91"/>
      <c r="AN1003" s="91"/>
      <c r="AO1003" s="91"/>
      <c r="CU1003" s="439"/>
      <c r="CY1003" s="87"/>
    </row>
    <row r="1004" spans="1:103" s="88" customFormat="1" x14ac:dyDescent="0.25">
      <c r="A1004" s="91"/>
      <c r="B1004" s="91"/>
      <c r="C1004" s="91"/>
      <c r="D1004" s="91"/>
      <c r="E1004" s="91"/>
      <c r="F1004" s="91"/>
      <c r="G1004" s="91"/>
      <c r="I1004" s="91"/>
      <c r="K1004" s="91"/>
      <c r="L1004" s="91"/>
      <c r="M1004" s="91"/>
      <c r="N1004" s="91"/>
      <c r="O1004" s="91"/>
      <c r="P1004" s="91"/>
      <c r="Q1004" s="91"/>
      <c r="R1004" s="91"/>
      <c r="S1004" s="91"/>
      <c r="T1004" s="91"/>
      <c r="U1004" s="91"/>
      <c r="V1004" s="91"/>
      <c r="W1004" s="91"/>
      <c r="X1004" s="91"/>
      <c r="AK1004" s="91"/>
      <c r="AL1004" s="91"/>
      <c r="AM1004" s="91"/>
      <c r="AN1004" s="91"/>
      <c r="AO1004" s="91"/>
      <c r="CU1004" s="439"/>
      <c r="CY1004" s="87"/>
    </row>
    <row r="1005" spans="1:103" s="88" customFormat="1" x14ac:dyDescent="0.25">
      <c r="A1005" s="91"/>
      <c r="B1005" s="91"/>
      <c r="C1005" s="91"/>
      <c r="D1005" s="91"/>
      <c r="E1005" s="91"/>
      <c r="F1005" s="91"/>
      <c r="G1005" s="91"/>
      <c r="I1005" s="91"/>
      <c r="K1005" s="91"/>
      <c r="L1005" s="91"/>
      <c r="M1005" s="91"/>
      <c r="N1005" s="91"/>
      <c r="O1005" s="91"/>
      <c r="P1005" s="91"/>
      <c r="Q1005" s="91"/>
      <c r="R1005" s="91"/>
      <c r="S1005" s="91"/>
      <c r="T1005" s="91"/>
      <c r="U1005" s="91"/>
      <c r="V1005" s="91"/>
      <c r="W1005" s="91"/>
      <c r="X1005" s="91"/>
      <c r="AK1005" s="91"/>
      <c r="AL1005" s="91"/>
      <c r="AM1005" s="91"/>
      <c r="AN1005" s="91"/>
      <c r="AO1005" s="91"/>
      <c r="CU1005" s="439"/>
      <c r="CY1005" s="87"/>
    </row>
    <row r="1006" spans="1:103" s="88" customFormat="1" x14ac:dyDescent="0.25">
      <c r="A1006" s="91"/>
      <c r="B1006" s="91"/>
      <c r="C1006" s="91"/>
      <c r="D1006" s="91"/>
      <c r="E1006" s="91"/>
      <c r="F1006" s="91"/>
      <c r="G1006" s="91"/>
      <c r="I1006" s="91"/>
      <c r="K1006" s="91"/>
      <c r="L1006" s="91"/>
      <c r="M1006" s="91"/>
      <c r="N1006" s="91"/>
      <c r="O1006" s="91"/>
      <c r="P1006" s="91"/>
      <c r="Q1006" s="91"/>
      <c r="R1006" s="91"/>
      <c r="S1006" s="91"/>
      <c r="T1006" s="91"/>
      <c r="U1006" s="91"/>
      <c r="V1006" s="91"/>
      <c r="W1006" s="91"/>
      <c r="X1006" s="91"/>
      <c r="AK1006" s="91"/>
      <c r="AL1006" s="91"/>
      <c r="AM1006" s="91"/>
      <c r="AN1006" s="91"/>
      <c r="AO1006" s="91"/>
      <c r="CU1006" s="439"/>
      <c r="CY1006" s="87"/>
    </row>
    <row r="1007" spans="1:103" s="88" customFormat="1" x14ac:dyDescent="0.25">
      <c r="A1007" s="91"/>
      <c r="B1007" s="91"/>
      <c r="C1007" s="91"/>
      <c r="D1007" s="91"/>
      <c r="E1007" s="91"/>
      <c r="F1007" s="91"/>
      <c r="G1007" s="91"/>
      <c r="I1007" s="91"/>
      <c r="K1007" s="91"/>
      <c r="L1007" s="91"/>
      <c r="M1007" s="91"/>
      <c r="N1007" s="91"/>
      <c r="O1007" s="91"/>
      <c r="P1007" s="91"/>
      <c r="Q1007" s="91"/>
      <c r="R1007" s="91"/>
      <c r="S1007" s="91"/>
      <c r="T1007" s="91"/>
      <c r="U1007" s="91"/>
      <c r="V1007" s="91"/>
      <c r="W1007" s="91"/>
      <c r="X1007" s="91"/>
      <c r="AK1007" s="91"/>
      <c r="AL1007" s="91"/>
      <c r="AM1007" s="91"/>
      <c r="AN1007" s="91"/>
      <c r="AO1007" s="91"/>
      <c r="CU1007" s="439"/>
      <c r="CY1007" s="87"/>
    </row>
    <row r="1008" spans="1:103" s="88" customFormat="1" x14ac:dyDescent="0.25">
      <c r="A1008" s="91"/>
      <c r="B1008" s="91"/>
      <c r="C1008" s="91"/>
      <c r="D1008" s="91"/>
      <c r="E1008" s="91"/>
      <c r="F1008" s="91"/>
      <c r="G1008" s="91"/>
      <c r="I1008" s="91"/>
      <c r="K1008" s="91"/>
      <c r="L1008" s="91"/>
      <c r="M1008" s="91"/>
      <c r="N1008" s="91"/>
      <c r="O1008" s="91"/>
      <c r="P1008" s="91"/>
      <c r="Q1008" s="91"/>
      <c r="R1008" s="91"/>
      <c r="S1008" s="91"/>
      <c r="T1008" s="91"/>
      <c r="U1008" s="91"/>
      <c r="V1008" s="91"/>
      <c r="W1008" s="91"/>
      <c r="X1008" s="91"/>
      <c r="AK1008" s="91"/>
      <c r="AL1008" s="91"/>
      <c r="AM1008" s="91"/>
      <c r="AN1008" s="91"/>
      <c r="AO1008" s="91"/>
      <c r="CU1008" s="439"/>
      <c r="CY1008" s="87"/>
    </row>
    <row r="1009" spans="1:103" s="88" customFormat="1" x14ac:dyDescent="0.25">
      <c r="A1009" s="91"/>
      <c r="B1009" s="91"/>
      <c r="C1009" s="91"/>
      <c r="D1009" s="91"/>
      <c r="E1009" s="91"/>
      <c r="F1009" s="91"/>
      <c r="G1009" s="91"/>
      <c r="I1009" s="91"/>
      <c r="K1009" s="91"/>
      <c r="L1009" s="91"/>
      <c r="M1009" s="91"/>
      <c r="N1009" s="91"/>
      <c r="O1009" s="91"/>
      <c r="P1009" s="91"/>
      <c r="Q1009" s="91"/>
      <c r="R1009" s="91"/>
      <c r="S1009" s="91"/>
      <c r="T1009" s="91"/>
      <c r="U1009" s="91"/>
      <c r="V1009" s="91"/>
      <c r="W1009" s="91"/>
      <c r="X1009" s="91"/>
      <c r="AK1009" s="91"/>
      <c r="AL1009" s="91"/>
      <c r="AM1009" s="91"/>
      <c r="AN1009" s="91"/>
      <c r="AO1009" s="91"/>
      <c r="CU1009" s="439"/>
      <c r="CY1009" s="87"/>
    </row>
    <row r="1010" spans="1:103" s="88" customFormat="1" x14ac:dyDescent="0.25">
      <c r="A1010" s="91"/>
      <c r="B1010" s="91"/>
      <c r="C1010" s="91"/>
      <c r="D1010" s="91"/>
      <c r="E1010" s="91"/>
      <c r="F1010" s="91"/>
      <c r="G1010" s="91"/>
      <c r="I1010" s="91"/>
      <c r="K1010" s="91"/>
      <c r="L1010" s="91"/>
      <c r="M1010" s="91"/>
      <c r="N1010" s="91"/>
      <c r="O1010" s="91"/>
      <c r="P1010" s="91"/>
      <c r="Q1010" s="91"/>
      <c r="R1010" s="91"/>
      <c r="S1010" s="91"/>
      <c r="T1010" s="91"/>
      <c r="U1010" s="91"/>
      <c r="V1010" s="91"/>
      <c r="W1010" s="91"/>
      <c r="X1010" s="91"/>
      <c r="AK1010" s="91"/>
      <c r="AL1010" s="91"/>
      <c r="AM1010" s="91"/>
      <c r="AN1010" s="91"/>
      <c r="AO1010" s="91"/>
      <c r="CU1010" s="439"/>
      <c r="CY1010" s="87"/>
    </row>
    <row r="1011" spans="1:103" s="88" customFormat="1" x14ac:dyDescent="0.25">
      <c r="A1011" s="91"/>
      <c r="B1011" s="91"/>
      <c r="C1011" s="91"/>
      <c r="D1011" s="91"/>
      <c r="E1011" s="91"/>
      <c r="F1011" s="91"/>
      <c r="G1011" s="91"/>
      <c r="I1011" s="91"/>
      <c r="K1011" s="91"/>
      <c r="L1011" s="91"/>
      <c r="M1011" s="91"/>
      <c r="N1011" s="91"/>
      <c r="O1011" s="91"/>
      <c r="P1011" s="91"/>
      <c r="Q1011" s="91"/>
      <c r="R1011" s="91"/>
      <c r="S1011" s="91"/>
      <c r="T1011" s="91"/>
      <c r="U1011" s="91"/>
      <c r="V1011" s="91"/>
      <c r="W1011" s="91"/>
      <c r="X1011" s="91"/>
      <c r="AK1011" s="91"/>
      <c r="AL1011" s="91"/>
      <c r="AM1011" s="91"/>
      <c r="AN1011" s="91"/>
      <c r="AO1011" s="91"/>
      <c r="CU1011" s="439"/>
      <c r="CY1011" s="87"/>
    </row>
    <row r="1012" spans="1:103" s="88" customFormat="1" x14ac:dyDescent="0.25">
      <c r="A1012" s="91"/>
      <c r="B1012" s="91"/>
      <c r="C1012" s="91"/>
      <c r="D1012" s="91"/>
      <c r="E1012" s="91"/>
      <c r="F1012" s="91"/>
      <c r="G1012" s="91"/>
      <c r="I1012" s="91"/>
      <c r="K1012" s="91"/>
      <c r="L1012" s="91"/>
      <c r="M1012" s="91"/>
      <c r="N1012" s="91"/>
      <c r="O1012" s="91"/>
      <c r="P1012" s="91"/>
      <c r="Q1012" s="91"/>
      <c r="R1012" s="91"/>
      <c r="S1012" s="91"/>
      <c r="T1012" s="91"/>
      <c r="U1012" s="91"/>
      <c r="V1012" s="91"/>
      <c r="W1012" s="91"/>
      <c r="X1012" s="91"/>
      <c r="AK1012" s="91"/>
      <c r="AL1012" s="91"/>
      <c r="AM1012" s="91"/>
      <c r="AN1012" s="91"/>
      <c r="AO1012" s="91"/>
      <c r="CU1012" s="439"/>
      <c r="CY1012" s="87"/>
    </row>
    <row r="1013" spans="1:103" s="88" customFormat="1" x14ac:dyDescent="0.25">
      <c r="A1013" s="91"/>
      <c r="B1013" s="91"/>
      <c r="C1013" s="91"/>
      <c r="D1013" s="91"/>
      <c r="E1013" s="91"/>
      <c r="F1013" s="91"/>
      <c r="G1013" s="91"/>
      <c r="I1013" s="91"/>
      <c r="K1013" s="91"/>
      <c r="L1013" s="91"/>
      <c r="M1013" s="91"/>
      <c r="N1013" s="91"/>
      <c r="O1013" s="91"/>
      <c r="P1013" s="91"/>
      <c r="Q1013" s="91"/>
      <c r="R1013" s="91"/>
      <c r="S1013" s="91"/>
      <c r="T1013" s="91"/>
      <c r="U1013" s="91"/>
      <c r="V1013" s="91"/>
      <c r="W1013" s="91"/>
      <c r="X1013" s="91"/>
      <c r="AK1013" s="91"/>
      <c r="AL1013" s="91"/>
      <c r="AM1013" s="91"/>
      <c r="AN1013" s="91"/>
      <c r="AO1013" s="91"/>
      <c r="CU1013" s="439"/>
      <c r="CY1013" s="87"/>
    </row>
    <row r="1014" spans="1:103" s="88" customFormat="1" x14ac:dyDescent="0.25">
      <c r="A1014" s="91"/>
      <c r="B1014" s="91"/>
      <c r="C1014" s="91"/>
      <c r="D1014" s="91"/>
      <c r="E1014" s="91"/>
      <c r="F1014" s="91"/>
      <c r="G1014" s="91"/>
      <c r="I1014" s="91"/>
      <c r="K1014" s="91"/>
      <c r="L1014" s="91"/>
      <c r="M1014" s="91"/>
      <c r="N1014" s="91"/>
      <c r="O1014" s="91"/>
      <c r="P1014" s="91"/>
      <c r="Q1014" s="91"/>
      <c r="R1014" s="91"/>
      <c r="S1014" s="91"/>
      <c r="T1014" s="91"/>
      <c r="U1014" s="91"/>
      <c r="V1014" s="91"/>
      <c r="W1014" s="91"/>
      <c r="X1014" s="91"/>
      <c r="AK1014" s="91"/>
      <c r="AL1014" s="91"/>
      <c r="AM1014" s="91"/>
      <c r="AN1014" s="91"/>
      <c r="AO1014" s="91"/>
      <c r="CU1014" s="439"/>
      <c r="CY1014" s="87"/>
    </row>
    <row r="1015" spans="1:103" s="88" customFormat="1" x14ac:dyDescent="0.25">
      <c r="A1015" s="91"/>
      <c r="B1015" s="91"/>
      <c r="C1015" s="91"/>
      <c r="D1015" s="91"/>
      <c r="E1015" s="91"/>
      <c r="F1015" s="91"/>
      <c r="G1015" s="91"/>
      <c r="I1015" s="91"/>
      <c r="K1015" s="91"/>
      <c r="L1015" s="91"/>
      <c r="M1015" s="91"/>
      <c r="N1015" s="91"/>
      <c r="O1015" s="91"/>
      <c r="P1015" s="91"/>
      <c r="Q1015" s="91"/>
      <c r="R1015" s="91"/>
      <c r="S1015" s="91"/>
      <c r="T1015" s="91"/>
      <c r="U1015" s="91"/>
      <c r="V1015" s="91"/>
      <c r="W1015" s="91"/>
      <c r="X1015" s="91"/>
      <c r="AK1015" s="91"/>
      <c r="AL1015" s="91"/>
      <c r="AM1015" s="91"/>
      <c r="AN1015" s="91"/>
      <c r="AO1015" s="91"/>
      <c r="CU1015" s="439"/>
      <c r="CY1015" s="87"/>
    </row>
    <row r="1016" spans="1:103" s="88" customFormat="1" x14ac:dyDescent="0.25">
      <c r="A1016" s="91"/>
      <c r="B1016" s="91"/>
      <c r="C1016" s="91"/>
      <c r="D1016" s="91"/>
      <c r="E1016" s="91"/>
      <c r="F1016" s="91"/>
      <c r="G1016" s="91"/>
      <c r="I1016" s="91"/>
      <c r="K1016" s="91"/>
      <c r="L1016" s="91"/>
      <c r="M1016" s="91"/>
      <c r="N1016" s="91"/>
      <c r="O1016" s="91"/>
      <c r="P1016" s="91"/>
      <c r="Q1016" s="91"/>
      <c r="R1016" s="91"/>
      <c r="S1016" s="91"/>
      <c r="T1016" s="91"/>
      <c r="U1016" s="91"/>
      <c r="V1016" s="91"/>
      <c r="W1016" s="91"/>
      <c r="X1016" s="91"/>
      <c r="AK1016" s="91"/>
      <c r="AL1016" s="91"/>
      <c r="AM1016" s="91"/>
      <c r="AN1016" s="91"/>
      <c r="AO1016" s="91"/>
      <c r="CU1016" s="439"/>
      <c r="CY1016" s="87"/>
    </row>
    <row r="1017" spans="1:103" s="88" customFormat="1" x14ac:dyDescent="0.25">
      <c r="A1017" s="91"/>
      <c r="B1017" s="91"/>
      <c r="C1017" s="91"/>
      <c r="D1017" s="91"/>
      <c r="E1017" s="91"/>
      <c r="F1017" s="91"/>
      <c r="G1017" s="91"/>
      <c r="I1017" s="91"/>
      <c r="K1017" s="91"/>
      <c r="L1017" s="91"/>
      <c r="M1017" s="91"/>
      <c r="N1017" s="91"/>
      <c r="O1017" s="91"/>
      <c r="P1017" s="91"/>
      <c r="Q1017" s="91"/>
      <c r="R1017" s="91"/>
      <c r="S1017" s="91"/>
      <c r="T1017" s="91"/>
      <c r="U1017" s="91"/>
      <c r="V1017" s="91"/>
      <c r="W1017" s="91"/>
      <c r="X1017" s="91"/>
      <c r="AK1017" s="91"/>
      <c r="AL1017" s="91"/>
      <c r="AM1017" s="91"/>
      <c r="AN1017" s="91"/>
      <c r="AO1017" s="91"/>
      <c r="CU1017" s="439"/>
      <c r="CY1017" s="87"/>
    </row>
    <row r="1018" spans="1:103" s="88" customFormat="1" x14ac:dyDescent="0.25">
      <c r="A1018" s="91"/>
      <c r="B1018" s="91"/>
      <c r="C1018" s="91"/>
      <c r="D1018" s="91"/>
      <c r="E1018" s="91"/>
      <c r="F1018" s="91"/>
      <c r="G1018" s="91"/>
      <c r="I1018" s="91"/>
      <c r="K1018" s="91"/>
      <c r="L1018" s="91"/>
      <c r="M1018" s="91"/>
      <c r="N1018" s="91"/>
      <c r="O1018" s="91"/>
      <c r="P1018" s="91"/>
      <c r="Q1018" s="91"/>
      <c r="R1018" s="91"/>
      <c r="S1018" s="91"/>
      <c r="T1018" s="91"/>
      <c r="U1018" s="91"/>
      <c r="V1018" s="91"/>
      <c r="W1018" s="91"/>
      <c r="X1018" s="91"/>
      <c r="AK1018" s="91"/>
      <c r="AL1018" s="91"/>
      <c r="AM1018" s="91"/>
      <c r="AN1018" s="91"/>
      <c r="AO1018" s="91"/>
      <c r="CU1018" s="439"/>
      <c r="CY1018" s="87"/>
    </row>
    <row r="1019" spans="1:103" s="88" customFormat="1" x14ac:dyDescent="0.25">
      <c r="A1019" s="91"/>
      <c r="B1019" s="91"/>
      <c r="C1019" s="91"/>
      <c r="D1019" s="91"/>
      <c r="E1019" s="91"/>
      <c r="F1019" s="91"/>
      <c r="G1019" s="91"/>
      <c r="I1019" s="91"/>
      <c r="K1019" s="91"/>
      <c r="L1019" s="91"/>
      <c r="M1019" s="91"/>
      <c r="N1019" s="91"/>
      <c r="O1019" s="91"/>
      <c r="P1019" s="91"/>
      <c r="Q1019" s="91"/>
      <c r="R1019" s="91"/>
      <c r="S1019" s="91"/>
      <c r="T1019" s="91"/>
      <c r="U1019" s="91"/>
      <c r="V1019" s="91"/>
      <c r="W1019" s="91"/>
      <c r="X1019" s="91"/>
      <c r="AK1019" s="91"/>
      <c r="AL1019" s="91"/>
      <c r="AM1019" s="91"/>
      <c r="AN1019" s="91"/>
      <c r="AO1019" s="91"/>
      <c r="CU1019" s="439"/>
      <c r="CY1019" s="87"/>
    </row>
    <row r="1020" spans="1:103" s="88" customFormat="1" x14ac:dyDescent="0.25">
      <c r="A1020" s="91"/>
      <c r="B1020" s="91"/>
      <c r="C1020" s="91"/>
      <c r="D1020" s="91"/>
      <c r="E1020" s="91"/>
      <c r="F1020" s="91"/>
      <c r="G1020" s="91"/>
      <c r="I1020" s="91"/>
      <c r="K1020" s="91"/>
      <c r="L1020" s="91"/>
      <c r="M1020" s="91"/>
      <c r="N1020" s="91"/>
      <c r="O1020" s="91"/>
      <c r="P1020" s="91"/>
      <c r="Q1020" s="91"/>
      <c r="R1020" s="91"/>
      <c r="S1020" s="91"/>
      <c r="T1020" s="91"/>
      <c r="U1020" s="91"/>
      <c r="V1020" s="91"/>
      <c r="W1020" s="91"/>
      <c r="X1020" s="91"/>
      <c r="AK1020" s="91"/>
      <c r="AL1020" s="91"/>
      <c r="AM1020" s="91"/>
      <c r="AN1020" s="91"/>
      <c r="AO1020" s="91"/>
      <c r="CU1020" s="439"/>
      <c r="CY1020" s="87"/>
    </row>
    <row r="1021" spans="1:103" s="88" customFormat="1" x14ac:dyDescent="0.25">
      <c r="A1021" s="91"/>
      <c r="B1021" s="91"/>
      <c r="C1021" s="91"/>
      <c r="D1021" s="91"/>
      <c r="E1021" s="91"/>
      <c r="F1021" s="91"/>
      <c r="G1021" s="91"/>
      <c r="I1021" s="91"/>
      <c r="K1021" s="91"/>
      <c r="L1021" s="91"/>
      <c r="M1021" s="91"/>
      <c r="N1021" s="91"/>
      <c r="O1021" s="91"/>
      <c r="P1021" s="91"/>
      <c r="Q1021" s="91"/>
      <c r="R1021" s="91"/>
      <c r="S1021" s="91"/>
      <c r="T1021" s="91"/>
      <c r="U1021" s="91"/>
      <c r="V1021" s="91"/>
      <c r="W1021" s="91"/>
      <c r="X1021" s="91"/>
      <c r="AK1021" s="91"/>
      <c r="AL1021" s="91"/>
      <c r="AM1021" s="91"/>
      <c r="AN1021" s="91"/>
      <c r="AO1021" s="91"/>
      <c r="CU1021" s="439"/>
      <c r="CY1021" s="87"/>
    </row>
    <row r="1022" spans="1:103" s="88" customFormat="1" x14ac:dyDescent="0.25">
      <c r="A1022" s="91"/>
      <c r="B1022" s="91"/>
      <c r="C1022" s="91"/>
      <c r="D1022" s="91"/>
      <c r="E1022" s="91"/>
      <c r="F1022" s="91"/>
      <c r="G1022" s="91"/>
      <c r="I1022" s="91"/>
      <c r="K1022" s="91"/>
      <c r="L1022" s="91"/>
      <c r="M1022" s="91"/>
      <c r="N1022" s="91"/>
      <c r="O1022" s="91"/>
      <c r="P1022" s="91"/>
      <c r="Q1022" s="91"/>
      <c r="R1022" s="91"/>
      <c r="S1022" s="91"/>
      <c r="T1022" s="91"/>
      <c r="U1022" s="91"/>
      <c r="V1022" s="91"/>
      <c r="W1022" s="91"/>
      <c r="X1022" s="91"/>
      <c r="AK1022" s="91"/>
      <c r="AL1022" s="91"/>
      <c r="AM1022" s="91"/>
      <c r="AN1022" s="91"/>
      <c r="AO1022" s="91"/>
      <c r="CU1022" s="439"/>
      <c r="CY1022" s="87"/>
    </row>
    <row r="1023" spans="1:103" s="88" customFormat="1" x14ac:dyDescent="0.25">
      <c r="A1023" s="91"/>
      <c r="B1023" s="91"/>
      <c r="C1023" s="91"/>
      <c r="D1023" s="91"/>
      <c r="E1023" s="91"/>
      <c r="F1023" s="91"/>
      <c r="G1023" s="91"/>
      <c r="I1023" s="91"/>
      <c r="K1023" s="91"/>
      <c r="L1023" s="91"/>
      <c r="M1023" s="91"/>
      <c r="N1023" s="91"/>
      <c r="O1023" s="91"/>
      <c r="P1023" s="91"/>
      <c r="Q1023" s="91"/>
      <c r="R1023" s="91"/>
      <c r="S1023" s="91"/>
      <c r="T1023" s="91"/>
      <c r="U1023" s="91"/>
      <c r="V1023" s="91"/>
      <c r="W1023" s="91"/>
      <c r="X1023" s="91"/>
      <c r="AK1023" s="91"/>
      <c r="AL1023" s="91"/>
      <c r="AM1023" s="91"/>
      <c r="AN1023" s="91"/>
      <c r="AO1023" s="91"/>
      <c r="CU1023" s="439"/>
      <c r="CY1023" s="87"/>
    </row>
    <row r="1024" spans="1:103" s="88" customFormat="1" x14ac:dyDescent="0.25">
      <c r="A1024" s="91"/>
      <c r="B1024" s="91"/>
      <c r="C1024" s="91"/>
      <c r="D1024" s="91"/>
      <c r="E1024" s="91"/>
      <c r="F1024" s="91"/>
      <c r="G1024" s="91"/>
      <c r="I1024" s="91"/>
      <c r="K1024" s="91"/>
      <c r="L1024" s="91"/>
      <c r="M1024" s="91"/>
      <c r="N1024" s="91"/>
      <c r="O1024" s="91"/>
      <c r="P1024" s="91"/>
      <c r="Q1024" s="91"/>
      <c r="R1024" s="91"/>
      <c r="S1024" s="91"/>
      <c r="T1024" s="91"/>
      <c r="U1024" s="91"/>
      <c r="V1024" s="91"/>
      <c r="W1024" s="91"/>
      <c r="X1024" s="91"/>
      <c r="AK1024" s="91"/>
      <c r="AL1024" s="91"/>
      <c r="AM1024" s="91"/>
      <c r="AN1024" s="91"/>
      <c r="AO1024" s="91"/>
      <c r="CU1024" s="439"/>
      <c r="CY1024" s="87"/>
    </row>
    <row r="1025" spans="1:103" s="88" customFormat="1" x14ac:dyDescent="0.25">
      <c r="A1025" s="91"/>
      <c r="B1025" s="91"/>
      <c r="C1025" s="91"/>
      <c r="D1025" s="91"/>
      <c r="E1025" s="91"/>
      <c r="F1025" s="91"/>
      <c r="G1025" s="91"/>
      <c r="I1025" s="91"/>
      <c r="K1025" s="91"/>
      <c r="L1025" s="91"/>
      <c r="M1025" s="91"/>
      <c r="N1025" s="91"/>
      <c r="O1025" s="91"/>
      <c r="P1025" s="91"/>
      <c r="Q1025" s="91"/>
      <c r="R1025" s="91"/>
      <c r="S1025" s="91"/>
      <c r="T1025" s="91"/>
      <c r="U1025" s="91"/>
      <c r="V1025" s="91"/>
      <c r="W1025" s="91"/>
      <c r="X1025" s="91"/>
      <c r="AK1025" s="91"/>
      <c r="AL1025" s="91"/>
      <c r="AM1025" s="91"/>
      <c r="AN1025" s="91"/>
      <c r="AO1025" s="91"/>
      <c r="CU1025" s="439"/>
      <c r="CY1025" s="87"/>
    </row>
    <row r="1026" spans="1:103" s="88" customFormat="1" x14ac:dyDescent="0.25">
      <c r="A1026" s="91"/>
      <c r="B1026" s="91"/>
      <c r="C1026" s="91"/>
      <c r="D1026" s="91"/>
      <c r="E1026" s="91"/>
      <c r="F1026" s="91"/>
      <c r="G1026" s="91"/>
      <c r="I1026" s="91"/>
      <c r="K1026" s="91"/>
      <c r="L1026" s="91"/>
      <c r="M1026" s="91"/>
      <c r="N1026" s="91"/>
      <c r="O1026" s="91"/>
      <c r="P1026" s="91"/>
      <c r="Q1026" s="91"/>
      <c r="R1026" s="91"/>
      <c r="S1026" s="91"/>
      <c r="T1026" s="91"/>
      <c r="U1026" s="91"/>
      <c r="V1026" s="91"/>
      <c r="W1026" s="91"/>
      <c r="X1026" s="91"/>
      <c r="AK1026" s="91"/>
      <c r="AL1026" s="91"/>
      <c r="AM1026" s="91"/>
      <c r="AN1026" s="91"/>
      <c r="AO1026" s="91"/>
      <c r="CU1026" s="439"/>
      <c r="CY1026" s="87"/>
    </row>
    <row r="1027" spans="1:103" s="88" customFormat="1" x14ac:dyDescent="0.25">
      <c r="A1027" s="91"/>
      <c r="B1027" s="91"/>
      <c r="C1027" s="91"/>
      <c r="D1027" s="91"/>
      <c r="E1027" s="91"/>
      <c r="F1027" s="91"/>
      <c r="G1027" s="91"/>
      <c r="I1027" s="91"/>
      <c r="K1027" s="91"/>
      <c r="L1027" s="91"/>
      <c r="M1027" s="91"/>
      <c r="N1027" s="91"/>
      <c r="O1027" s="91"/>
      <c r="P1027" s="91"/>
      <c r="Q1027" s="91"/>
      <c r="R1027" s="91"/>
      <c r="S1027" s="91"/>
      <c r="T1027" s="91"/>
      <c r="U1027" s="91"/>
      <c r="V1027" s="91"/>
      <c r="W1027" s="91"/>
      <c r="X1027" s="91"/>
      <c r="AK1027" s="91"/>
      <c r="AL1027" s="91"/>
      <c r="AM1027" s="91"/>
      <c r="AN1027" s="91"/>
      <c r="AO1027" s="91"/>
      <c r="CU1027" s="439"/>
      <c r="CY1027" s="87"/>
    </row>
    <row r="1028" spans="1:103" s="88" customFormat="1" x14ac:dyDescent="0.25">
      <c r="A1028" s="91"/>
      <c r="B1028" s="91"/>
      <c r="C1028" s="91"/>
      <c r="D1028" s="91"/>
      <c r="E1028" s="91"/>
      <c r="F1028" s="91"/>
      <c r="G1028" s="91"/>
      <c r="I1028" s="91"/>
      <c r="K1028" s="91"/>
      <c r="L1028" s="91"/>
      <c r="M1028" s="91"/>
      <c r="N1028" s="91"/>
      <c r="O1028" s="91"/>
      <c r="P1028" s="91"/>
      <c r="Q1028" s="91"/>
      <c r="R1028" s="91"/>
      <c r="S1028" s="91"/>
      <c r="T1028" s="91"/>
      <c r="U1028" s="91"/>
      <c r="V1028" s="91"/>
      <c r="W1028" s="91"/>
      <c r="X1028" s="91"/>
      <c r="AK1028" s="91"/>
      <c r="AL1028" s="91"/>
      <c r="AM1028" s="91"/>
      <c r="AN1028" s="91"/>
      <c r="AO1028" s="91"/>
      <c r="CU1028" s="439"/>
      <c r="CY1028" s="87"/>
    </row>
    <row r="1029" spans="1:103" s="88" customFormat="1" x14ac:dyDescent="0.25">
      <c r="A1029" s="91"/>
      <c r="B1029" s="91"/>
      <c r="C1029" s="91"/>
      <c r="D1029" s="91"/>
      <c r="E1029" s="91"/>
      <c r="F1029" s="91"/>
      <c r="G1029" s="91"/>
      <c r="I1029" s="91"/>
      <c r="K1029" s="91"/>
      <c r="L1029" s="91"/>
      <c r="M1029" s="91"/>
      <c r="N1029" s="91"/>
      <c r="O1029" s="91"/>
      <c r="P1029" s="91"/>
      <c r="Q1029" s="91"/>
      <c r="R1029" s="91"/>
      <c r="S1029" s="91"/>
      <c r="T1029" s="91"/>
      <c r="U1029" s="91"/>
      <c r="V1029" s="91"/>
      <c r="W1029" s="91"/>
      <c r="X1029" s="91"/>
      <c r="AK1029" s="91"/>
      <c r="AL1029" s="91"/>
      <c r="AM1029" s="91"/>
      <c r="AN1029" s="91"/>
      <c r="AO1029" s="91"/>
      <c r="CU1029" s="439"/>
      <c r="CY1029" s="87"/>
    </row>
    <row r="1030" spans="1:103" s="88" customFormat="1" x14ac:dyDescent="0.25">
      <c r="A1030" s="91"/>
      <c r="B1030" s="91"/>
      <c r="C1030" s="91"/>
      <c r="D1030" s="91"/>
      <c r="E1030" s="91"/>
      <c r="F1030" s="91"/>
      <c r="G1030" s="91"/>
      <c r="I1030" s="91"/>
      <c r="K1030" s="91"/>
      <c r="L1030" s="91"/>
      <c r="M1030" s="91"/>
      <c r="N1030" s="91"/>
      <c r="O1030" s="91"/>
      <c r="P1030" s="91"/>
      <c r="Q1030" s="91"/>
      <c r="R1030" s="91"/>
      <c r="S1030" s="91"/>
      <c r="T1030" s="91"/>
      <c r="U1030" s="91"/>
      <c r="V1030" s="91"/>
      <c r="W1030" s="91"/>
      <c r="X1030" s="91"/>
      <c r="AK1030" s="91"/>
      <c r="AL1030" s="91"/>
      <c r="AM1030" s="91"/>
      <c r="AN1030" s="91"/>
      <c r="AO1030" s="91"/>
      <c r="CU1030" s="439"/>
      <c r="CY1030" s="87"/>
    </row>
    <row r="1031" spans="1:103" s="88" customFormat="1" x14ac:dyDescent="0.25">
      <c r="A1031" s="91"/>
      <c r="B1031" s="91"/>
      <c r="C1031" s="91"/>
      <c r="D1031" s="91"/>
      <c r="E1031" s="91"/>
      <c r="F1031" s="91"/>
      <c r="G1031" s="91"/>
      <c r="I1031" s="91"/>
      <c r="K1031" s="91"/>
      <c r="L1031" s="91"/>
      <c r="M1031" s="91"/>
      <c r="N1031" s="91"/>
      <c r="O1031" s="91"/>
      <c r="P1031" s="91"/>
      <c r="Q1031" s="91"/>
      <c r="R1031" s="91"/>
      <c r="S1031" s="91"/>
      <c r="T1031" s="91"/>
      <c r="U1031" s="91"/>
      <c r="V1031" s="91"/>
      <c r="W1031" s="91"/>
      <c r="X1031" s="91"/>
      <c r="AK1031" s="91"/>
      <c r="AL1031" s="91"/>
      <c r="AM1031" s="91"/>
      <c r="AN1031" s="91"/>
      <c r="AO1031" s="91"/>
      <c r="CU1031" s="439"/>
      <c r="CY1031" s="87"/>
    </row>
    <row r="1032" spans="1:103" s="88" customFormat="1" x14ac:dyDescent="0.25">
      <c r="A1032" s="91"/>
      <c r="B1032" s="91"/>
      <c r="C1032" s="91"/>
      <c r="D1032" s="91"/>
      <c r="E1032" s="91"/>
      <c r="F1032" s="91"/>
      <c r="G1032" s="91"/>
      <c r="I1032" s="91"/>
      <c r="K1032" s="91"/>
      <c r="L1032" s="91"/>
      <c r="M1032" s="91"/>
      <c r="N1032" s="91"/>
      <c r="O1032" s="91"/>
      <c r="P1032" s="91"/>
      <c r="Q1032" s="91"/>
      <c r="R1032" s="91"/>
      <c r="S1032" s="91"/>
      <c r="T1032" s="91"/>
      <c r="U1032" s="91"/>
      <c r="V1032" s="91"/>
      <c r="W1032" s="91"/>
      <c r="X1032" s="91"/>
      <c r="AK1032" s="91"/>
      <c r="AL1032" s="91"/>
      <c r="AM1032" s="91"/>
      <c r="AN1032" s="91"/>
      <c r="AO1032" s="91"/>
      <c r="CU1032" s="439"/>
      <c r="CY1032" s="87"/>
    </row>
    <row r="1033" spans="1:103" s="88" customFormat="1" x14ac:dyDescent="0.25">
      <c r="A1033" s="91"/>
      <c r="B1033" s="91"/>
      <c r="C1033" s="91"/>
      <c r="D1033" s="91"/>
      <c r="E1033" s="91"/>
      <c r="F1033" s="91"/>
      <c r="G1033" s="91"/>
      <c r="I1033" s="91"/>
      <c r="K1033" s="91"/>
      <c r="L1033" s="91"/>
      <c r="M1033" s="91"/>
      <c r="N1033" s="91"/>
      <c r="O1033" s="91"/>
      <c r="P1033" s="91"/>
      <c r="Q1033" s="91"/>
      <c r="R1033" s="91"/>
      <c r="S1033" s="91"/>
      <c r="T1033" s="91"/>
      <c r="U1033" s="91"/>
      <c r="V1033" s="91"/>
      <c r="W1033" s="91"/>
      <c r="X1033" s="91"/>
      <c r="AK1033" s="91"/>
      <c r="AL1033" s="91"/>
      <c r="AM1033" s="91"/>
      <c r="AN1033" s="91"/>
      <c r="AO1033" s="91"/>
      <c r="CU1033" s="439"/>
      <c r="CY1033" s="87"/>
    </row>
    <row r="1034" spans="1:103" s="88" customFormat="1" x14ac:dyDescent="0.25">
      <c r="A1034" s="91"/>
      <c r="B1034" s="91"/>
      <c r="C1034" s="91"/>
      <c r="D1034" s="91"/>
      <c r="E1034" s="91"/>
      <c r="F1034" s="91"/>
      <c r="G1034" s="91"/>
      <c r="I1034" s="91"/>
      <c r="K1034" s="91"/>
      <c r="L1034" s="91"/>
      <c r="M1034" s="91"/>
      <c r="N1034" s="91"/>
      <c r="O1034" s="91"/>
      <c r="P1034" s="91"/>
      <c r="Q1034" s="91"/>
      <c r="R1034" s="91"/>
      <c r="S1034" s="91"/>
      <c r="T1034" s="91"/>
      <c r="U1034" s="91"/>
      <c r="V1034" s="91"/>
      <c r="W1034" s="91"/>
      <c r="X1034" s="91"/>
      <c r="AK1034" s="91"/>
      <c r="AL1034" s="91"/>
      <c r="AM1034" s="91"/>
      <c r="AN1034" s="91"/>
      <c r="AO1034" s="91"/>
      <c r="CU1034" s="439"/>
      <c r="CY1034" s="87"/>
    </row>
    <row r="1035" spans="1:103" s="88" customFormat="1" x14ac:dyDescent="0.25">
      <c r="A1035" s="91"/>
      <c r="B1035" s="91"/>
      <c r="C1035" s="91"/>
      <c r="D1035" s="91"/>
      <c r="E1035" s="91"/>
      <c r="F1035" s="91"/>
      <c r="G1035" s="91"/>
      <c r="I1035" s="91"/>
      <c r="K1035" s="91"/>
      <c r="L1035" s="91"/>
      <c r="M1035" s="91"/>
      <c r="N1035" s="91"/>
      <c r="O1035" s="91"/>
      <c r="P1035" s="91"/>
      <c r="Q1035" s="91"/>
      <c r="R1035" s="91"/>
      <c r="S1035" s="91"/>
      <c r="T1035" s="91"/>
      <c r="U1035" s="91"/>
      <c r="V1035" s="91"/>
      <c r="W1035" s="91"/>
      <c r="X1035" s="91"/>
      <c r="AK1035" s="91"/>
      <c r="AL1035" s="91"/>
      <c r="AM1035" s="91"/>
      <c r="AN1035" s="91"/>
      <c r="AO1035" s="91"/>
      <c r="CU1035" s="439"/>
      <c r="CY1035" s="87"/>
    </row>
    <row r="1036" spans="1:103" s="88" customFormat="1" x14ac:dyDescent="0.25">
      <c r="A1036" s="91"/>
      <c r="B1036" s="91"/>
      <c r="C1036" s="91"/>
      <c r="D1036" s="91"/>
      <c r="E1036" s="91"/>
      <c r="F1036" s="91"/>
      <c r="G1036" s="91"/>
      <c r="I1036" s="91"/>
      <c r="K1036" s="91"/>
      <c r="L1036" s="91"/>
      <c r="M1036" s="91"/>
      <c r="N1036" s="91"/>
      <c r="O1036" s="91"/>
      <c r="P1036" s="91"/>
      <c r="Q1036" s="91"/>
      <c r="R1036" s="91"/>
      <c r="S1036" s="91"/>
      <c r="T1036" s="91"/>
      <c r="U1036" s="91"/>
      <c r="V1036" s="91"/>
      <c r="W1036" s="91"/>
      <c r="X1036" s="91"/>
      <c r="AK1036" s="91"/>
      <c r="AL1036" s="91"/>
      <c r="AM1036" s="91"/>
      <c r="AN1036" s="91"/>
      <c r="AO1036" s="91"/>
      <c r="CU1036" s="439"/>
      <c r="CY1036" s="87"/>
    </row>
    <row r="1037" spans="1:103" s="88" customFormat="1" x14ac:dyDescent="0.25">
      <c r="A1037" s="91"/>
      <c r="B1037" s="91"/>
      <c r="C1037" s="91"/>
      <c r="D1037" s="91"/>
      <c r="E1037" s="91"/>
      <c r="F1037" s="91"/>
      <c r="G1037" s="91"/>
      <c r="I1037" s="91"/>
      <c r="K1037" s="91"/>
      <c r="L1037" s="91"/>
      <c r="M1037" s="91"/>
      <c r="N1037" s="91"/>
      <c r="O1037" s="91"/>
      <c r="P1037" s="91"/>
      <c r="Q1037" s="91"/>
      <c r="R1037" s="91"/>
      <c r="S1037" s="91"/>
      <c r="T1037" s="91"/>
      <c r="U1037" s="91"/>
      <c r="V1037" s="91"/>
      <c r="W1037" s="91"/>
      <c r="X1037" s="91"/>
      <c r="AK1037" s="91"/>
      <c r="AL1037" s="91"/>
      <c r="AM1037" s="91"/>
      <c r="AN1037" s="91"/>
      <c r="AO1037" s="91"/>
      <c r="CU1037" s="439"/>
      <c r="CY1037" s="87"/>
    </row>
    <row r="1038" spans="1:103" s="88" customFormat="1" x14ac:dyDescent="0.25">
      <c r="A1038" s="91"/>
      <c r="B1038" s="91"/>
      <c r="C1038" s="91"/>
      <c r="D1038" s="91"/>
      <c r="E1038" s="91"/>
      <c r="F1038" s="91"/>
      <c r="G1038" s="91"/>
      <c r="I1038" s="91"/>
      <c r="K1038" s="91"/>
      <c r="L1038" s="91"/>
      <c r="M1038" s="91"/>
      <c r="N1038" s="91"/>
      <c r="O1038" s="91"/>
      <c r="P1038" s="91"/>
      <c r="Q1038" s="91"/>
      <c r="R1038" s="91"/>
      <c r="S1038" s="91"/>
      <c r="T1038" s="91"/>
      <c r="U1038" s="91"/>
      <c r="V1038" s="91"/>
      <c r="W1038" s="91"/>
      <c r="X1038" s="91"/>
      <c r="AK1038" s="91"/>
      <c r="AL1038" s="91"/>
      <c r="AM1038" s="91"/>
      <c r="AN1038" s="91"/>
      <c r="AO1038" s="91"/>
      <c r="CU1038" s="439"/>
      <c r="CY1038" s="87"/>
    </row>
    <row r="1039" spans="1:103" s="88" customFormat="1" x14ac:dyDescent="0.25">
      <c r="A1039" s="91"/>
      <c r="B1039" s="91"/>
      <c r="C1039" s="91"/>
      <c r="D1039" s="91"/>
      <c r="E1039" s="91"/>
      <c r="F1039" s="91"/>
      <c r="G1039" s="91"/>
      <c r="I1039" s="91"/>
      <c r="K1039" s="91"/>
      <c r="L1039" s="91"/>
      <c r="M1039" s="91"/>
      <c r="N1039" s="91"/>
      <c r="O1039" s="91"/>
      <c r="P1039" s="91"/>
      <c r="Q1039" s="91"/>
      <c r="R1039" s="91"/>
      <c r="S1039" s="91"/>
      <c r="T1039" s="91"/>
      <c r="U1039" s="91"/>
      <c r="V1039" s="91"/>
      <c r="W1039" s="91"/>
      <c r="X1039" s="91"/>
      <c r="AK1039" s="91"/>
      <c r="AL1039" s="91"/>
      <c r="AM1039" s="91"/>
      <c r="AN1039" s="91"/>
      <c r="AO1039" s="91"/>
      <c r="CU1039" s="439"/>
      <c r="CY1039" s="87"/>
    </row>
    <row r="1040" spans="1:103" s="88" customFormat="1" x14ac:dyDescent="0.25">
      <c r="A1040" s="91"/>
      <c r="B1040" s="91"/>
      <c r="C1040" s="91"/>
      <c r="D1040" s="91"/>
      <c r="E1040" s="91"/>
      <c r="F1040" s="91"/>
      <c r="G1040" s="91"/>
      <c r="I1040" s="91"/>
      <c r="K1040" s="91"/>
      <c r="L1040" s="91"/>
      <c r="M1040" s="91"/>
      <c r="N1040" s="91"/>
      <c r="O1040" s="91"/>
      <c r="P1040" s="91"/>
      <c r="Q1040" s="91"/>
      <c r="R1040" s="91"/>
      <c r="S1040" s="91"/>
      <c r="T1040" s="91"/>
      <c r="U1040" s="91"/>
      <c r="V1040" s="91"/>
      <c r="W1040" s="91"/>
      <c r="X1040" s="91"/>
      <c r="AK1040" s="91"/>
      <c r="AL1040" s="91"/>
      <c r="AM1040" s="91"/>
      <c r="AN1040" s="91"/>
      <c r="AO1040" s="91"/>
      <c r="CU1040" s="439"/>
      <c r="CY1040" s="87"/>
    </row>
    <row r="1041" spans="1:103" s="88" customFormat="1" x14ac:dyDescent="0.25">
      <c r="A1041" s="91"/>
      <c r="B1041" s="91"/>
      <c r="C1041" s="91"/>
      <c r="D1041" s="91"/>
      <c r="E1041" s="91"/>
      <c r="F1041" s="91"/>
      <c r="G1041" s="91"/>
      <c r="I1041" s="91"/>
      <c r="K1041" s="91"/>
      <c r="L1041" s="91"/>
      <c r="M1041" s="91"/>
      <c r="N1041" s="91"/>
      <c r="O1041" s="91"/>
      <c r="P1041" s="91"/>
      <c r="Q1041" s="91"/>
      <c r="R1041" s="91"/>
      <c r="S1041" s="91"/>
      <c r="T1041" s="91"/>
      <c r="U1041" s="91"/>
      <c r="V1041" s="91"/>
      <c r="W1041" s="91"/>
      <c r="X1041" s="91"/>
      <c r="AK1041" s="91"/>
      <c r="AL1041" s="91"/>
      <c r="AM1041" s="91"/>
      <c r="AN1041" s="91"/>
      <c r="AO1041" s="91"/>
      <c r="CU1041" s="439"/>
      <c r="CY1041" s="87"/>
    </row>
    <row r="1042" spans="1:103" s="88" customFormat="1" x14ac:dyDescent="0.25">
      <c r="A1042" s="91"/>
      <c r="B1042" s="91"/>
      <c r="C1042" s="91"/>
      <c r="D1042" s="91"/>
      <c r="E1042" s="91"/>
      <c r="F1042" s="91"/>
      <c r="G1042" s="91"/>
      <c r="I1042" s="91"/>
      <c r="K1042" s="91"/>
      <c r="L1042" s="91"/>
      <c r="M1042" s="91"/>
      <c r="N1042" s="91"/>
      <c r="O1042" s="91"/>
      <c r="P1042" s="91"/>
      <c r="Q1042" s="91"/>
      <c r="R1042" s="91"/>
      <c r="S1042" s="91"/>
      <c r="T1042" s="91"/>
      <c r="U1042" s="91"/>
      <c r="V1042" s="91"/>
      <c r="W1042" s="91"/>
      <c r="X1042" s="91"/>
      <c r="AK1042" s="91"/>
      <c r="AL1042" s="91"/>
      <c r="AM1042" s="91"/>
      <c r="AN1042" s="91"/>
      <c r="AO1042" s="91"/>
      <c r="CU1042" s="439"/>
      <c r="CY1042" s="87"/>
    </row>
    <row r="1043" spans="1:103" s="88" customFormat="1" x14ac:dyDescent="0.25">
      <c r="A1043" s="91"/>
      <c r="B1043" s="91"/>
      <c r="C1043" s="91"/>
      <c r="D1043" s="91"/>
      <c r="E1043" s="91"/>
      <c r="F1043" s="91"/>
      <c r="G1043" s="91"/>
      <c r="I1043" s="91"/>
      <c r="K1043" s="91"/>
      <c r="L1043" s="91"/>
      <c r="M1043" s="91"/>
      <c r="N1043" s="91"/>
      <c r="O1043" s="91"/>
      <c r="P1043" s="91"/>
      <c r="Q1043" s="91"/>
      <c r="R1043" s="91"/>
      <c r="S1043" s="91"/>
      <c r="T1043" s="91"/>
      <c r="U1043" s="91"/>
      <c r="V1043" s="91"/>
      <c r="W1043" s="91"/>
      <c r="X1043" s="91"/>
      <c r="AK1043" s="91"/>
      <c r="AL1043" s="91"/>
      <c r="AM1043" s="91"/>
      <c r="AN1043" s="91"/>
      <c r="AO1043" s="91"/>
      <c r="CU1043" s="439"/>
      <c r="CY1043" s="87"/>
    </row>
    <row r="1044" spans="1:103" s="88" customFormat="1" x14ac:dyDescent="0.25">
      <c r="A1044" s="91"/>
      <c r="B1044" s="91"/>
      <c r="C1044" s="91"/>
      <c r="D1044" s="91"/>
      <c r="E1044" s="91"/>
      <c r="F1044" s="91"/>
      <c r="G1044" s="91"/>
      <c r="I1044" s="91"/>
      <c r="K1044" s="91"/>
      <c r="L1044" s="91"/>
      <c r="M1044" s="91"/>
      <c r="N1044" s="91"/>
      <c r="O1044" s="91"/>
      <c r="P1044" s="91"/>
      <c r="Q1044" s="91"/>
      <c r="R1044" s="91"/>
      <c r="S1044" s="91"/>
      <c r="T1044" s="91"/>
      <c r="U1044" s="91"/>
      <c r="V1044" s="91"/>
      <c r="W1044" s="91"/>
      <c r="X1044" s="91"/>
      <c r="AK1044" s="91"/>
      <c r="AL1044" s="91"/>
      <c r="AM1044" s="91"/>
      <c r="AN1044" s="91"/>
      <c r="AO1044" s="91"/>
      <c r="CU1044" s="439"/>
      <c r="CY1044" s="87"/>
    </row>
    <row r="1045" spans="1:103" s="88" customFormat="1" x14ac:dyDescent="0.25">
      <c r="A1045" s="91"/>
      <c r="B1045" s="91"/>
      <c r="C1045" s="91"/>
      <c r="D1045" s="91"/>
      <c r="E1045" s="91"/>
      <c r="F1045" s="91"/>
      <c r="G1045" s="91"/>
      <c r="I1045" s="91"/>
      <c r="K1045" s="91"/>
      <c r="L1045" s="91"/>
      <c r="M1045" s="91"/>
      <c r="N1045" s="91"/>
      <c r="O1045" s="91"/>
      <c r="P1045" s="91"/>
      <c r="Q1045" s="91"/>
      <c r="R1045" s="91"/>
      <c r="S1045" s="91"/>
      <c r="T1045" s="91"/>
      <c r="U1045" s="91"/>
      <c r="V1045" s="91"/>
      <c r="W1045" s="91"/>
      <c r="X1045" s="91"/>
      <c r="AK1045" s="91"/>
      <c r="AL1045" s="91"/>
      <c r="AM1045" s="91"/>
      <c r="AN1045" s="91"/>
      <c r="AO1045" s="91"/>
      <c r="CU1045" s="439"/>
      <c r="CY1045" s="87"/>
    </row>
    <row r="1046" spans="1:103" s="88" customFormat="1" x14ac:dyDescent="0.25">
      <c r="A1046" s="91"/>
      <c r="B1046" s="91"/>
      <c r="C1046" s="91"/>
      <c r="D1046" s="91"/>
      <c r="E1046" s="91"/>
      <c r="F1046" s="91"/>
      <c r="G1046" s="91"/>
      <c r="I1046" s="91"/>
      <c r="K1046" s="91"/>
      <c r="L1046" s="91"/>
      <c r="M1046" s="91"/>
      <c r="N1046" s="91"/>
      <c r="O1046" s="91"/>
      <c r="P1046" s="91"/>
      <c r="Q1046" s="91"/>
      <c r="R1046" s="91"/>
      <c r="S1046" s="91"/>
      <c r="T1046" s="91"/>
      <c r="U1046" s="91"/>
      <c r="V1046" s="91"/>
      <c r="W1046" s="91"/>
      <c r="X1046" s="91"/>
      <c r="AK1046" s="91"/>
      <c r="AL1046" s="91"/>
      <c r="AM1046" s="91"/>
      <c r="AN1046" s="91"/>
      <c r="AO1046" s="91"/>
      <c r="CU1046" s="439"/>
      <c r="CY1046" s="87"/>
    </row>
    <row r="1047" spans="1:103" s="88" customFormat="1" x14ac:dyDescent="0.25">
      <c r="A1047" s="91"/>
      <c r="B1047" s="91"/>
      <c r="C1047" s="91"/>
      <c r="D1047" s="91"/>
      <c r="E1047" s="91"/>
      <c r="F1047" s="91"/>
      <c r="G1047" s="91"/>
      <c r="I1047" s="91"/>
      <c r="K1047" s="91"/>
      <c r="L1047" s="91"/>
      <c r="M1047" s="91"/>
      <c r="N1047" s="91"/>
      <c r="O1047" s="91"/>
      <c r="P1047" s="91"/>
      <c r="Q1047" s="91"/>
      <c r="R1047" s="91"/>
      <c r="S1047" s="91"/>
      <c r="T1047" s="91"/>
      <c r="U1047" s="91"/>
      <c r="V1047" s="91"/>
      <c r="W1047" s="91"/>
      <c r="X1047" s="91"/>
      <c r="AK1047" s="91"/>
      <c r="AL1047" s="91"/>
      <c r="AM1047" s="91"/>
      <c r="AN1047" s="91"/>
      <c r="AO1047" s="91"/>
      <c r="CU1047" s="439"/>
      <c r="CY1047" s="87"/>
    </row>
    <row r="1048" spans="1:103" s="88" customFormat="1" x14ac:dyDescent="0.25">
      <c r="A1048" s="91"/>
      <c r="B1048" s="91"/>
      <c r="C1048" s="91"/>
      <c r="D1048" s="91"/>
      <c r="E1048" s="91"/>
      <c r="F1048" s="91"/>
      <c r="G1048" s="91"/>
      <c r="I1048" s="91"/>
      <c r="K1048" s="91"/>
      <c r="L1048" s="91"/>
      <c r="M1048" s="91"/>
      <c r="N1048" s="91"/>
      <c r="O1048" s="91"/>
      <c r="P1048" s="91"/>
      <c r="Q1048" s="91"/>
      <c r="R1048" s="91"/>
      <c r="S1048" s="91"/>
      <c r="T1048" s="91"/>
      <c r="U1048" s="91"/>
      <c r="V1048" s="91"/>
      <c r="W1048" s="91"/>
      <c r="X1048" s="91"/>
      <c r="AK1048" s="91"/>
      <c r="AL1048" s="91"/>
      <c r="AM1048" s="91"/>
      <c r="AN1048" s="91"/>
      <c r="AO1048" s="91"/>
      <c r="CU1048" s="439"/>
      <c r="CY1048" s="87"/>
    </row>
    <row r="1049" spans="1:103" s="88" customFormat="1" x14ac:dyDescent="0.25">
      <c r="A1049" s="91"/>
      <c r="B1049" s="91"/>
      <c r="C1049" s="91"/>
      <c r="D1049" s="91"/>
      <c r="E1049" s="91"/>
      <c r="F1049" s="91"/>
      <c r="G1049" s="91"/>
      <c r="I1049" s="91"/>
      <c r="K1049" s="91"/>
      <c r="L1049" s="91"/>
      <c r="M1049" s="91"/>
      <c r="N1049" s="91"/>
      <c r="O1049" s="91"/>
      <c r="P1049" s="91"/>
      <c r="Q1049" s="91"/>
      <c r="R1049" s="91"/>
      <c r="S1049" s="91"/>
      <c r="T1049" s="91"/>
      <c r="U1049" s="91"/>
      <c r="V1049" s="91"/>
      <c r="W1049" s="91"/>
      <c r="X1049" s="91"/>
      <c r="AK1049" s="91"/>
      <c r="AL1049" s="91"/>
      <c r="AM1049" s="91"/>
      <c r="AN1049" s="91"/>
      <c r="AO1049" s="91"/>
      <c r="CU1049" s="439"/>
      <c r="CY1049" s="87"/>
    </row>
    <row r="1050" spans="1:103" s="88" customFormat="1" x14ac:dyDescent="0.25">
      <c r="A1050" s="91"/>
      <c r="B1050" s="91"/>
      <c r="C1050" s="91"/>
      <c r="D1050" s="91"/>
      <c r="E1050" s="91"/>
      <c r="F1050" s="91"/>
      <c r="G1050" s="91"/>
      <c r="I1050" s="91"/>
      <c r="K1050" s="91"/>
      <c r="L1050" s="91"/>
      <c r="M1050" s="91"/>
      <c r="N1050" s="91"/>
      <c r="O1050" s="91"/>
      <c r="P1050" s="91"/>
      <c r="Q1050" s="91"/>
      <c r="R1050" s="91"/>
      <c r="S1050" s="91"/>
      <c r="T1050" s="91"/>
      <c r="U1050" s="91"/>
      <c r="V1050" s="91"/>
      <c r="W1050" s="91"/>
      <c r="X1050" s="91"/>
      <c r="AK1050" s="91"/>
      <c r="AL1050" s="91"/>
      <c r="AM1050" s="91"/>
      <c r="AN1050" s="91"/>
      <c r="AO1050" s="91"/>
      <c r="CU1050" s="439"/>
      <c r="CY1050" s="87"/>
    </row>
    <row r="1051" spans="1:103" s="88" customFormat="1" x14ac:dyDescent="0.25">
      <c r="A1051" s="91"/>
      <c r="B1051" s="91"/>
      <c r="C1051" s="91"/>
      <c r="D1051" s="91"/>
      <c r="E1051" s="91"/>
      <c r="F1051" s="91"/>
      <c r="G1051" s="91"/>
      <c r="I1051" s="91"/>
      <c r="K1051" s="91"/>
      <c r="L1051" s="91"/>
      <c r="M1051" s="91"/>
      <c r="N1051" s="91"/>
      <c r="O1051" s="91"/>
      <c r="P1051" s="91"/>
      <c r="Q1051" s="91"/>
      <c r="R1051" s="91"/>
      <c r="S1051" s="91"/>
      <c r="T1051" s="91"/>
      <c r="U1051" s="91"/>
      <c r="V1051" s="91"/>
      <c r="W1051" s="91"/>
      <c r="X1051" s="91"/>
      <c r="AK1051" s="91"/>
      <c r="AL1051" s="91"/>
      <c r="AM1051" s="91"/>
      <c r="AN1051" s="91"/>
      <c r="AO1051" s="91"/>
      <c r="CU1051" s="439"/>
      <c r="CY1051" s="87"/>
    </row>
    <row r="1052" spans="1:103" s="88" customFormat="1" x14ac:dyDescent="0.25">
      <c r="A1052" s="91"/>
      <c r="B1052" s="91"/>
      <c r="C1052" s="91"/>
      <c r="D1052" s="91"/>
      <c r="E1052" s="91"/>
      <c r="F1052" s="91"/>
      <c r="G1052" s="91"/>
      <c r="I1052" s="91"/>
      <c r="K1052" s="91"/>
      <c r="L1052" s="91"/>
      <c r="M1052" s="91"/>
      <c r="N1052" s="91"/>
      <c r="O1052" s="91"/>
      <c r="P1052" s="91"/>
      <c r="Q1052" s="91"/>
      <c r="R1052" s="91"/>
      <c r="S1052" s="91"/>
      <c r="T1052" s="91"/>
      <c r="U1052" s="91"/>
      <c r="V1052" s="91"/>
      <c r="W1052" s="91"/>
      <c r="X1052" s="91"/>
      <c r="AK1052" s="91"/>
      <c r="AL1052" s="91"/>
      <c r="AM1052" s="91"/>
      <c r="AN1052" s="91"/>
      <c r="AO1052" s="91"/>
      <c r="CU1052" s="439"/>
      <c r="CY1052" s="87"/>
    </row>
    <row r="1053" spans="1:103" s="88" customFormat="1" x14ac:dyDescent="0.25">
      <c r="A1053" s="91"/>
      <c r="B1053" s="91"/>
      <c r="C1053" s="91"/>
      <c r="D1053" s="91"/>
      <c r="E1053" s="91"/>
      <c r="F1053" s="91"/>
      <c r="G1053" s="91"/>
      <c r="I1053" s="91"/>
      <c r="K1053" s="91"/>
      <c r="L1053" s="91"/>
      <c r="M1053" s="91"/>
      <c r="N1053" s="91"/>
      <c r="O1053" s="91"/>
      <c r="P1053" s="91"/>
      <c r="Q1053" s="91"/>
      <c r="R1053" s="91"/>
      <c r="S1053" s="91"/>
      <c r="T1053" s="91"/>
      <c r="U1053" s="91"/>
      <c r="V1053" s="91"/>
      <c r="W1053" s="91"/>
      <c r="X1053" s="91"/>
      <c r="AK1053" s="91"/>
      <c r="AL1053" s="91"/>
      <c r="AM1053" s="91"/>
      <c r="AN1053" s="91"/>
      <c r="AO1053" s="91"/>
      <c r="CU1053" s="439"/>
      <c r="CY1053" s="87"/>
    </row>
    <row r="1054" spans="1:103" s="88" customFormat="1" x14ac:dyDescent="0.25">
      <c r="A1054" s="91"/>
      <c r="B1054" s="91"/>
      <c r="C1054" s="91"/>
      <c r="D1054" s="91"/>
      <c r="E1054" s="91"/>
      <c r="F1054" s="91"/>
      <c r="G1054" s="91"/>
      <c r="I1054" s="91"/>
      <c r="K1054" s="91"/>
      <c r="L1054" s="91"/>
      <c r="M1054" s="91"/>
      <c r="N1054" s="91"/>
      <c r="O1054" s="91"/>
      <c r="P1054" s="91"/>
      <c r="Q1054" s="91"/>
      <c r="R1054" s="91"/>
      <c r="S1054" s="91"/>
      <c r="T1054" s="91"/>
      <c r="U1054" s="91"/>
      <c r="V1054" s="91"/>
      <c r="W1054" s="91"/>
      <c r="X1054" s="91"/>
      <c r="AK1054" s="91"/>
      <c r="AL1054" s="91"/>
      <c r="AM1054" s="91"/>
      <c r="AN1054" s="91"/>
      <c r="AO1054" s="91"/>
      <c r="CU1054" s="439"/>
      <c r="CY1054" s="87"/>
    </row>
    <row r="1055" spans="1:103" s="88" customFormat="1" x14ac:dyDescent="0.25">
      <c r="A1055" s="91"/>
      <c r="B1055" s="91"/>
      <c r="C1055" s="91"/>
      <c r="D1055" s="91"/>
      <c r="E1055" s="91"/>
      <c r="F1055" s="91"/>
      <c r="G1055" s="91"/>
      <c r="I1055" s="91"/>
      <c r="K1055" s="91"/>
      <c r="L1055" s="91"/>
      <c r="M1055" s="91"/>
      <c r="N1055" s="91"/>
      <c r="O1055" s="91"/>
      <c r="P1055" s="91"/>
      <c r="Q1055" s="91"/>
      <c r="R1055" s="91"/>
      <c r="S1055" s="91"/>
      <c r="T1055" s="91"/>
      <c r="U1055" s="91"/>
      <c r="V1055" s="91"/>
      <c r="W1055" s="91"/>
      <c r="X1055" s="91"/>
      <c r="AK1055" s="91"/>
      <c r="AL1055" s="91"/>
      <c r="AM1055" s="91"/>
      <c r="AN1055" s="91"/>
      <c r="AO1055" s="91"/>
      <c r="CU1055" s="439"/>
      <c r="CY1055" s="87"/>
    </row>
    <row r="1056" spans="1:103" s="88" customFormat="1" x14ac:dyDescent="0.25">
      <c r="A1056" s="91"/>
      <c r="B1056" s="91"/>
      <c r="C1056" s="91"/>
      <c r="D1056" s="91"/>
      <c r="E1056" s="91"/>
      <c r="F1056" s="91"/>
      <c r="G1056" s="91"/>
      <c r="I1056" s="91"/>
      <c r="K1056" s="91"/>
      <c r="L1056" s="91"/>
      <c r="M1056" s="91"/>
      <c r="N1056" s="91"/>
      <c r="O1056" s="91"/>
      <c r="P1056" s="91"/>
      <c r="Q1056" s="91"/>
      <c r="R1056" s="91"/>
      <c r="S1056" s="91"/>
      <c r="T1056" s="91"/>
      <c r="U1056" s="91"/>
      <c r="V1056" s="91"/>
      <c r="W1056" s="91"/>
      <c r="X1056" s="91"/>
      <c r="AK1056" s="91"/>
      <c r="AL1056" s="91"/>
      <c r="AM1056" s="91"/>
      <c r="AN1056" s="91"/>
      <c r="AO1056" s="91"/>
      <c r="CU1056" s="439"/>
      <c r="CY1056" s="87"/>
    </row>
    <row r="1057" spans="1:103" s="88" customFormat="1" x14ac:dyDescent="0.25">
      <c r="A1057" s="91"/>
      <c r="B1057" s="91"/>
      <c r="C1057" s="91"/>
      <c r="D1057" s="91"/>
      <c r="E1057" s="91"/>
      <c r="F1057" s="91"/>
      <c r="G1057" s="91"/>
      <c r="I1057" s="91"/>
      <c r="K1057" s="91"/>
      <c r="L1057" s="91"/>
      <c r="M1057" s="91"/>
      <c r="N1057" s="91"/>
      <c r="O1057" s="91"/>
      <c r="P1057" s="91"/>
      <c r="Q1057" s="91"/>
      <c r="R1057" s="91"/>
      <c r="S1057" s="91"/>
      <c r="T1057" s="91"/>
      <c r="U1057" s="91"/>
      <c r="V1057" s="91"/>
      <c r="W1057" s="91"/>
      <c r="X1057" s="91"/>
      <c r="AK1057" s="91"/>
      <c r="AL1057" s="91"/>
      <c r="AM1057" s="91"/>
      <c r="AN1057" s="91"/>
      <c r="AO1057" s="91"/>
      <c r="CU1057" s="439"/>
      <c r="CY1057" s="87"/>
    </row>
    <row r="1058" spans="1:103" s="88" customFormat="1" x14ac:dyDescent="0.25">
      <c r="A1058" s="91"/>
      <c r="B1058" s="91"/>
      <c r="C1058" s="91"/>
      <c r="D1058" s="91"/>
      <c r="E1058" s="91"/>
      <c r="F1058" s="91"/>
      <c r="G1058" s="91"/>
      <c r="I1058" s="91"/>
      <c r="K1058" s="91"/>
      <c r="L1058" s="91"/>
      <c r="M1058" s="91"/>
      <c r="N1058" s="91"/>
      <c r="O1058" s="91"/>
      <c r="P1058" s="91"/>
      <c r="Q1058" s="91"/>
      <c r="R1058" s="91"/>
      <c r="S1058" s="91"/>
      <c r="T1058" s="91"/>
      <c r="U1058" s="91"/>
      <c r="V1058" s="91"/>
      <c r="W1058" s="91"/>
      <c r="X1058" s="91"/>
      <c r="AK1058" s="91"/>
      <c r="AL1058" s="91"/>
      <c r="AM1058" s="91"/>
      <c r="AN1058" s="91"/>
      <c r="AO1058" s="91"/>
      <c r="CU1058" s="439"/>
      <c r="CY1058" s="87"/>
    </row>
    <row r="1059" spans="1:103" s="88" customFormat="1" x14ac:dyDescent="0.25">
      <c r="A1059" s="91"/>
      <c r="B1059" s="91"/>
      <c r="C1059" s="91"/>
      <c r="D1059" s="91"/>
      <c r="E1059" s="91"/>
      <c r="F1059" s="91"/>
      <c r="G1059" s="91"/>
      <c r="I1059" s="91"/>
      <c r="K1059" s="91"/>
      <c r="L1059" s="91"/>
      <c r="M1059" s="91"/>
      <c r="N1059" s="91"/>
      <c r="O1059" s="91"/>
      <c r="P1059" s="91"/>
      <c r="Q1059" s="91"/>
      <c r="R1059" s="91"/>
      <c r="S1059" s="91"/>
      <c r="T1059" s="91"/>
      <c r="U1059" s="91"/>
      <c r="V1059" s="91"/>
      <c r="W1059" s="91"/>
      <c r="X1059" s="91"/>
      <c r="AK1059" s="91"/>
      <c r="AL1059" s="91"/>
      <c r="AM1059" s="91"/>
      <c r="AN1059" s="91"/>
      <c r="AO1059" s="91"/>
      <c r="CU1059" s="439"/>
      <c r="CY1059" s="87"/>
    </row>
    <row r="1060" spans="1:103" s="88" customFormat="1" x14ac:dyDescent="0.25">
      <c r="A1060" s="91"/>
      <c r="B1060" s="91"/>
      <c r="C1060" s="91"/>
      <c r="D1060" s="91"/>
      <c r="E1060" s="91"/>
      <c r="F1060" s="91"/>
      <c r="G1060" s="91"/>
      <c r="I1060" s="91"/>
      <c r="K1060" s="91"/>
      <c r="L1060" s="91"/>
      <c r="M1060" s="91"/>
      <c r="N1060" s="91"/>
      <c r="O1060" s="91"/>
      <c r="P1060" s="91"/>
      <c r="Q1060" s="91"/>
      <c r="R1060" s="91"/>
      <c r="S1060" s="91"/>
      <c r="T1060" s="91"/>
      <c r="U1060" s="91"/>
      <c r="V1060" s="91"/>
      <c r="W1060" s="91"/>
      <c r="X1060" s="91"/>
      <c r="AK1060" s="91"/>
      <c r="AL1060" s="91"/>
      <c r="AM1060" s="91"/>
      <c r="AN1060" s="91"/>
      <c r="AO1060" s="91"/>
      <c r="CU1060" s="439"/>
      <c r="CY1060" s="87"/>
    </row>
    <row r="1061" spans="1:103" s="88" customFormat="1" x14ac:dyDescent="0.25">
      <c r="A1061" s="91"/>
      <c r="B1061" s="91"/>
      <c r="C1061" s="91"/>
      <c r="D1061" s="91"/>
      <c r="E1061" s="91"/>
      <c r="F1061" s="91"/>
      <c r="G1061" s="91"/>
      <c r="I1061" s="91"/>
      <c r="K1061" s="91"/>
      <c r="L1061" s="91"/>
      <c r="M1061" s="91"/>
      <c r="N1061" s="91"/>
      <c r="O1061" s="91"/>
      <c r="P1061" s="91"/>
      <c r="Q1061" s="91"/>
      <c r="R1061" s="91"/>
      <c r="S1061" s="91"/>
      <c r="T1061" s="91"/>
      <c r="U1061" s="91"/>
      <c r="V1061" s="91"/>
      <c r="W1061" s="91"/>
      <c r="X1061" s="91"/>
      <c r="AK1061" s="91"/>
      <c r="AL1061" s="91"/>
      <c r="AM1061" s="91"/>
      <c r="AN1061" s="91"/>
      <c r="AO1061" s="91"/>
      <c r="CU1061" s="439"/>
      <c r="CY1061" s="87"/>
    </row>
    <row r="1062" spans="1:103" s="88" customFormat="1" x14ac:dyDescent="0.25">
      <c r="A1062" s="91"/>
      <c r="B1062" s="91"/>
      <c r="C1062" s="91"/>
      <c r="D1062" s="91"/>
      <c r="E1062" s="91"/>
      <c r="F1062" s="91"/>
      <c r="G1062" s="91"/>
      <c r="I1062" s="91"/>
      <c r="K1062" s="91"/>
      <c r="L1062" s="91"/>
      <c r="M1062" s="91"/>
      <c r="N1062" s="91"/>
      <c r="O1062" s="91"/>
      <c r="P1062" s="91"/>
      <c r="Q1062" s="91"/>
      <c r="R1062" s="91"/>
      <c r="S1062" s="91"/>
      <c r="T1062" s="91"/>
      <c r="U1062" s="91"/>
      <c r="V1062" s="91"/>
      <c r="W1062" s="91"/>
      <c r="X1062" s="91"/>
      <c r="AK1062" s="91"/>
      <c r="AL1062" s="91"/>
      <c r="AM1062" s="91"/>
      <c r="AN1062" s="91"/>
      <c r="AO1062" s="91"/>
      <c r="CU1062" s="439"/>
      <c r="CY1062" s="87"/>
    </row>
    <row r="1063" spans="1:103" s="88" customFormat="1" x14ac:dyDescent="0.25">
      <c r="A1063" s="91"/>
      <c r="B1063" s="91"/>
      <c r="C1063" s="91"/>
      <c r="D1063" s="91"/>
      <c r="E1063" s="91"/>
      <c r="F1063" s="91"/>
      <c r="G1063" s="91"/>
      <c r="I1063" s="91"/>
      <c r="K1063" s="91"/>
      <c r="L1063" s="91"/>
      <c r="M1063" s="91"/>
      <c r="N1063" s="91"/>
      <c r="O1063" s="91"/>
      <c r="P1063" s="91"/>
      <c r="Q1063" s="91"/>
      <c r="R1063" s="91"/>
      <c r="S1063" s="91"/>
      <c r="T1063" s="91"/>
      <c r="U1063" s="91"/>
      <c r="V1063" s="91"/>
      <c r="W1063" s="91"/>
      <c r="X1063" s="91"/>
      <c r="AK1063" s="91"/>
      <c r="AL1063" s="91"/>
      <c r="AM1063" s="91"/>
      <c r="AN1063" s="91"/>
      <c r="AO1063" s="91"/>
      <c r="CU1063" s="439"/>
      <c r="CY1063" s="87"/>
    </row>
    <row r="1064" spans="1:103" s="88" customFormat="1" x14ac:dyDescent="0.25">
      <c r="A1064" s="91"/>
      <c r="B1064" s="91"/>
      <c r="C1064" s="91"/>
      <c r="D1064" s="91"/>
      <c r="E1064" s="91"/>
      <c r="F1064" s="91"/>
      <c r="G1064" s="91"/>
      <c r="I1064" s="91"/>
      <c r="K1064" s="91"/>
      <c r="L1064" s="91"/>
      <c r="M1064" s="91"/>
      <c r="N1064" s="91"/>
      <c r="O1064" s="91"/>
      <c r="P1064" s="91"/>
      <c r="Q1064" s="91"/>
      <c r="R1064" s="91"/>
      <c r="S1064" s="91"/>
      <c r="T1064" s="91"/>
      <c r="U1064" s="91"/>
      <c r="V1064" s="91"/>
      <c r="W1064" s="91"/>
      <c r="X1064" s="91"/>
      <c r="AK1064" s="91"/>
      <c r="AL1064" s="91"/>
      <c r="AM1064" s="91"/>
      <c r="AN1064" s="91"/>
      <c r="AO1064" s="91"/>
      <c r="CU1064" s="439"/>
      <c r="CY1064" s="87"/>
    </row>
    <row r="1065" spans="1:103" s="88" customFormat="1" x14ac:dyDescent="0.25">
      <c r="A1065" s="91"/>
      <c r="B1065" s="91"/>
      <c r="C1065" s="91"/>
      <c r="D1065" s="91"/>
      <c r="E1065" s="91"/>
      <c r="F1065" s="91"/>
      <c r="G1065" s="91"/>
      <c r="I1065" s="91"/>
      <c r="K1065" s="91"/>
      <c r="L1065" s="91"/>
      <c r="M1065" s="91"/>
      <c r="N1065" s="91"/>
      <c r="O1065" s="91"/>
      <c r="P1065" s="91"/>
      <c r="Q1065" s="91"/>
      <c r="R1065" s="91"/>
      <c r="S1065" s="91"/>
      <c r="T1065" s="91"/>
      <c r="U1065" s="91"/>
      <c r="V1065" s="91"/>
      <c r="W1065" s="91"/>
      <c r="X1065" s="91"/>
      <c r="AK1065" s="91"/>
      <c r="AL1065" s="91"/>
      <c r="AM1065" s="91"/>
      <c r="AN1065" s="91"/>
      <c r="AO1065" s="91"/>
      <c r="CU1065" s="439"/>
      <c r="CY1065" s="87"/>
    </row>
    <row r="1066" spans="1:103" s="88" customFormat="1" x14ac:dyDescent="0.25">
      <c r="A1066" s="91"/>
      <c r="B1066" s="91"/>
      <c r="C1066" s="91"/>
      <c r="D1066" s="91"/>
      <c r="E1066" s="91"/>
      <c r="F1066" s="91"/>
      <c r="G1066" s="91"/>
      <c r="I1066" s="91"/>
      <c r="K1066" s="91"/>
      <c r="L1066" s="91"/>
      <c r="M1066" s="91"/>
      <c r="N1066" s="91"/>
      <c r="O1066" s="91"/>
      <c r="P1066" s="91"/>
      <c r="Q1066" s="91"/>
      <c r="R1066" s="91"/>
      <c r="S1066" s="91"/>
      <c r="T1066" s="91"/>
      <c r="U1066" s="91"/>
      <c r="V1066" s="91"/>
      <c r="W1066" s="91"/>
      <c r="X1066" s="91"/>
      <c r="AK1066" s="91"/>
      <c r="AL1066" s="91"/>
      <c r="AM1066" s="91"/>
      <c r="AN1066" s="91"/>
      <c r="AO1066" s="91"/>
      <c r="CU1066" s="439"/>
      <c r="CY1066" s="87"/>
    </row>
    <row r="1067" spans="1:103" s="88" customFormat="1" x14ac:dyDescent="0.25">
      <c r="A1067" s="91"/>
      <c r="B1067" s="91"/>
      <c r="C1067" s="91"/>
      <c r="D1067" s="91"/>
      <c r="E1067" s="91"/>
      <c r="F1067" s="91"/>
      <c r="G1067" s="91"/>
      <c r="I1067" s="91"/>
      <c r="K1067" s="91"/>
      <c r="L1067" s="91"/>
      <c r="M1067" s="91"/>
      <c r="N1067" s="91"/>
      <c r="O1067" s="91"/>
      <c r="P1067" s="91"/>
      <c r="Q1067" s="91"/>
      <c r="R1067" s="91"/>
      <c r="S1067" s="91"/>
      <c r="T1067" s="91"/>
      <c r="U1067" s="91"/>
      <c r="V1067" s="91"/>
      <c r="W1067" s="91"/>
      <c r="X1067" s="91"/>
      <c r="AK1067" s="91"/>
      <c r="AL1067" s="91"/>
      <c r="AM1067" s="91"/>
      <c r="AN1067" s="91"/>
      <c r="AO1067" s="91"/>
      <c r="CU1067" s="439"/>
      <c r="CY1067" s="87"/>
    </row>
    <row r="1068" spans="1:103" s="88" customFormat="1" x14ac:dyDescent="0.25">
      <c r="A1068" s="91"/>
      <c r="B1068" s="91"/>
      <c r="C1068" s="91"/>
      <c r="D1068" s="91"/>
      <c r="E1068" s="91"/>
      <c r="F1068" s="91"/>
      <c r="G1068" s="91"/>
      <c r="I1068" s="91"/>
      <c r="K1068" s="91"/>
      <c r="L1068" s="91"/>
      <c r="M1068" s="91"/>
      <c r="N1068" s="91"/>
      <c r="O1068" s="91"/>
      <c r="P1068" s="91"/>
      <c r="Q1068" s="91"/>
      <c r="R1068" s="91"/>
      <c r="S1068" s="91"/>
      <c r="T1068" s="91"/>
      <c r="U1068" s="91"/>
      <c r="V1068" s="91"/>
      <c r="W1068" s="91"/>
      <c r="X1068" s="91"/>
      <c r="AK1068" s="91"/>
      <c r="AL1068" s="91"/>
      <c r="AM1068" s="91"/>
      <c r="AN1068" s="91"/>
      <c r="AO1068" s="91"/>
      <c r="CU1068" s="439"/>
      <c r="CY1068" s="87"/>
    </row>
    <row r="1069" spans="1:103" s="88" customFormat="1" x14ac:dyDescent="0.25">
      <c r="A1069" s="91"/>
      <c r="B1069" s="91"/>
      <c r="C1069" s="91"/>
      <c r="D1069" s="91"/>
      <c r="E1069" s="91"/>
      <c r="F1069" s="91"/>
      <c r="G1069" s="91"/>
      <c r="I1069" s="91"/>
      <c r="K1069" s="91"/>
      <c r="L1069" s="91"/>
      <c r="M1069" s="91"/>
      <c r="N1069" s="91"/>
      <c r="O1069" s="91"/>
      <c r="P1069" s="91"/>
      <c r="Q1069" s="91"/>
      <c r="R1069" s="91"/>
      <c r="S1069" s="91"/>
      <c r="T1069" s="91"/>
      <c r="U1069" s="91"/>
      <c r="V1069" s="91"/>
      <c r="W1069" s="91"/>
      <c r="X1069" s="91"/>
      <c r="AK1069" s="91"/>
      <c r="AL1069" s="91"/>
      <c r="AM1069" s="91"/>
      <c r="AN1069" s="91"/>
      <c r="AO1069" s="91"/>
      <c r="CU1069" s="439"/>
      <c r="CY1069" s="87"/>
    </row>
    <row r="1070" spans="1:103" s="88" customFormat="1" x14ac:dyDescent="0.25">
      <c r="A1070" s="91"/>
      <c r="B1070" s="91"/>
      <c r="C1070" s="91"/>
      <c r="D1070" s="91"/>
      <c r="E1070" s="91"/>
      <c r="F1070" s="91"/>
      <c r="G1070" s="91"/>
      <c r="I1070" s="91"/>
      <c r="K1070" s="91"/>
      <c r="L1070" s="91"/>
      <c r="M1070" s="91"/>
      <c r="N1070" s="91"/>
      <c r="O1070" s="91"/>
      <c r="P1070" s="91"/>
      <c r="Q1070" s="91"/>
      <c r="R1070" s="91"/>
      <c r="S1070" s="91"/>
      <c r="T1070" s="91"/>
      <c r="U1070" s="91"/>
      <c r="V1070" s="91"/>
      <c r="W1070" s="91"/>
      <c r="X1070" s="91"/>
      <c r="AK1070" s="91"/>
      <c r="AL1070" s="91"/>
      <c r="AM1070" s="91"/>
      <c r="AN1070" s="91"/>
      <c r="AO1070" s="91"/>
      <c r="CU1070" s="439"/>
      <c r="CY1070" s="87"/>
    </row>
    <row r="1071" spans="1:103" s="88" customFormat="1" x14ac:dyDescent="0.25">
      <c r="A1071" s="91"/>
      <c r="B1071" s="91"/>
      <c r="C1071" s="91"/>
      <c r="D1071" s="91"/>
      <c r="E1071" s="91"/>
      <c r="F1071" s="91"/>
      <c r="G1071" s="91"/>
      <c r="I1071" s="91"/>
      <c r="K1071" s="91"/>
      <c r="L1071" s="91"/>
      <c r="M1071" s="91"/>
      <c r="N1071" s="91"/>
      <c r="O1071" s="91"/>
      <c r="P1071" s="91"/>
      <c r="Q1071" s="91"/>
      <c r="R1071" s="91"/>
      <c r="S1071" s="91"/>
      <c r="T1071" s="91"/>
      <c r="U1071" s="91"/>
      <c r="V1071" s="91"/>
      <c r="W1071" s="91"/>
      <c r="X1071" s="91"/>
      <c r="AK1071" s="91"/>
      <c r="AL1071" s="91"/>
      <c r="AM1071" s="91"/>
      <c r="AN1071" s="91"/>
      <c r="AO1071" s="91"/>
      <c r="CU1071" s="439"/>
      <c r="CY1071" s="87"/>
    </row>
    <row r="1072" spans="1:103" s="88" customFormat="1" x14ac:dyDescent="0.25">
      <c r="A1072" s="91"/>
      <c r="B1072" s="91"/>
      <c r="C1072" s="91"/>
      <c r="D1072" s="91"/>
      <c r="E1072" s="91"/>
      <c r="F1072" s="91"/>
      <c r="G1072" s="91"/>
      <c r="I1072" s="91"/>
      <c r="K1072" s="91"/>
      <c r="L1072" s="91"/>
      <c r="M1072" s="91"/>
      <c r="N1072" s="91"/>
      <c r="O1072" s="91"/>
      <c r="P1072" s="91"/>
      <c r="Q1072" s="91"/>
      <c r="R1072" s="91"/>
      <c r="S1072" s="91"/>
      <c r="T1072" s="91"/>
      <c r="U1072" s="91"/>
      <c r="V1072" s="91"/>
      <c r="W1072" s="91"/>
      <c r="X1072" s="91"/>
      <c r="AK1072" s="91"/>
      <c r="AL1072" s="91"/>
      <c r="AM1072" s="91"/>
      <c r="AN1072" s="91"/>
      <c r="AO1072" s="91"/>
      <c r="CU1072" s="439"/>
      <c r="CY1072" s="87"/>
    </row>
    <row r="1073" spans="1:103" s="88" customFormat="1" x14ac:dyDescent="0.25">
      <c r="A1073" s="91"/>
      <c r="B1073" s="91"/>
      <c r="C1073" s="91"/>
      <c r="D1073" s="91"/>
      <c r="E1073" s="91"/>
      <c r="F1073" s="91"/>
      <c r="G1073" s="91"/>
      <c r="I1073" s="91"/>
      <c r="K1073" s="91"/>
      <c r="L1073" s="91"/>
      <c r="M1073" s="91"/>
      <c r="N1073" s="91"/>
      <c r="O1073" s="91"/>
      <c r="P1073" s="91"/>
      <c r="Q1073" s="91"/>
      <c r="R1073" s="91"/>
      <c r="S1073" s="91"/>
      <c r="T1073" s="91"/>
      <c r="U1073" s="91"/>
      <c r="V1073" s="91"/>
      <c r="W1073" s="91"/>
      <c r="X1073" s="91"/>
      <c r="AK1073" s="91"/>
      <c r="AL1073" s="91"/>
      <c r="AM1073" s="91"/>
      <c r="AN1073" s="91"/>
      <c r="AO1073" s="91"/>
      <c r="CU1073" s="439"/>
      <c r="CY1073" s="87"/>
    </row>
    <row r="1074" spans="1:103" s="88" customFormat="1" x14ac:dyDescent="0.25">
      <c r="A1074" s="91"/>
      <c r="B1074" s="91"/>
      <c r="C1074" s="91"/>
      <c r="D1074" s="91"/>
      <c r="E1074" s="91"/>
      <c r="F1074" s="91"/>
      <c r="G1074" s="91"/>
      <c r="I1074" s="91"/>
      <c r="K1074" s="91"/>
      <c r="L1074" s="91"/>
      <c r="M1074" s="91"/>
      <c r="N1074" s="91"/>
      <c r="O1074" s="91"/>
      <c r="P1074" s="91"/>
      <c r="Q1074" s="91"/>
      <c r="R1074" s="91"/>
      <c r="S1074" s="91"/>
      <c r="T1074" s="91"/>
      <c r="U1074" s="91"/>
      <c r="V1074" s="91"/>
      <c r="W1074" s="91"/>
      <c r="X1074" s="91"/>
      <c r="AK1074" s="91"/>
      <c r="AL1074" s="91"/>
      <c r="AM1074" s="91"/>
      <c r="AN1074" s="91"/>
      <c r="AO1074" s="91"/>
      <c r="CU1074" s="439"/>
      <c r="CY1074" s="87"/>
    </row>
    <row r="1075" spans="1:103" s="88" customFormat="1" x14ac:dyDescent="0.25">
      <c r="A1075" s="91"/>
      <c r="B1075" s="91"/>
      <c r="C1075" s="91"/>
      <c r="D1075" s="91"/>
      <c r="E1075" s="91"/>
      <c r="F1075" s="91"/>
      <c r="G1075" s="91"/>
      <c r="I1075" s="91"/>
      <c r="K1075" s="91"/>
      <c r="L1075" s="91"/>
      <c r="M1075" s="91"/>
      <c r="N1075" s="91"/>
      <c r="O1075" s="91"/>
      <c r="P1075" s="91"/>
      <c r="Q1075" s="91"/>
      <c r="R1075" s="91"/>
      <c r="S1075" s="91"/>
      <c r="T1075" s="91"/>
      <c r="U1075" s="91"/>
      <c r="V1075" s="91"/>
      <c r="W1075" s="91"/>
      <c r="X1075" s="91"/>
      <c r="AK1075" s="91"/>
      <c r="AL1075" s="91"/>
      <c r="AM1075" s="91"/>
      <c r="AN1075" s="91"/>
      <c r="AO1075" s="91"/>
      <c r="CU1075" s="439"/>
      <c r="CY1075" s="87"/>
    </row>
    <row r="1076" spans="1:103" s="88" customFormat="1" x14ac:dyDescent="0.25">
      <c r="A1076" s="91"/>
      <c r="B1076" s="91"/>
      <c r="C1076" s="91"/>
      <c r="D1076" s="91"/>
      <c r="E1076" s="91"/>
      <c r="F1076" s="91"/>
      <c r="G1076" s="91"/>
      <c r="I1076" s="91"/>
      <c r="K1076" s="91"/>
      <c r="L1076" s="91"/>
      <c r="M1076" s="91"/>
      <c r="N1076" s="91"/>
      <c r="O1076" s="91"/>
      <c r="P1076" s="91"/>
      <c r="Q1076" s="91"/>
      <c r="R1076" s="91"/>
      <c r="S1076" s="91"/>
      <c r="T1076" s="91"/>
      <c r="U1076" s="91"/>
      <c r="V1076" s="91"/>
      <c r="W1076" s="91"/>
      <c r="X1076" s="91"/>
      <c r="AK1076" s="91"/>
      <c r="AL1076" s="91"/>
      <c r="AM1076" s="91"/>
      <c r="AN1076" s="91"/>
      <c r="AO1076" s="91"/>
      <c r="CU1076" s="439"/>
      <c r="CY1076" s="87"/>
    </row>
    <row r="1077" spans="1:103" s="88" customFormat="1" x14ac:dyDescent="0.25">
      <c r="A1077" s="91"/>
      <c r="B1077" s="91"/>
      <c r="C1077" s="91"/>
      <c r="D1077" s="91"/>
      <c r="E1077" s="91"/>
      <c r="F1077" s="91"/>
      <c r="G1077" s="91"/>
      <c r="I1077" s="91"/>
      <c r="K1077" s="91"/>
      <c r="L1077" s="91"/>
      <c r="M1077" s="91"/>
      <c r="N1077" s="91"/>
      <c r="O1077" s="91"/>
      <c r="P1077" s="91"/>
      <c r="Q1077" s="91"/>
      <c r="R1077" s="91"/>
      <c r="S1077" s="91"/>
      <c r="T1077" s="91"/>
      <c r="U1077" s="91"/>
      <c r="V1077" s="91"/>
      <c r="W1077" s="91"/>
      <c r="X1077" s="91"/>
      <c r="AK1077" s="91"/>
      <c r="AL1077" s="91"/>
      <c r="AM1077" s="91"/>
      <c r="AN1077" s="91"/>
      <c r="AO1077" s="91"/>
      <c r="CU1077" s="439"/>
      <c r="CY1077" s="87"/>
    </row>
    <row r="1078" spans="1:103" s="88" customFormat="1" x14ac:dyDescent="0.25">
      <c r="A1078" s="91"/>
      <c r="B1078" s="91"/>
      <c r="C1078" s="91"/>
      <c r="D1078" s="91"/>
      <c r="E1078" s="91"/>
      <c r="F1078" s="91"/>
      <c r="G1078" s="91"/>
      <c r="I1078" s="91"/>
      <c r="K1078" s="91"/>
      <c r="L1078" s="91"/>
      <c r="M1078" s="91"/>
      <c r="N1078" s="91"/>
      <c r="O1078" s="91"/>
      <c r="P1078" s="91"/>
      <c r="Q1078" s="91"/>
      <c r="R1078" s="91"/>
      <c r="S1078" s="91"/>
      <c r="T1078" s="91"/>
      <c r="U1078" s="91"/>
      <c r="V1078" s="91"/>
      <c r="W1078" s="91"/>
      <c r="X1078" s="91"/>
      <c r="AK1078" s="91"/>
      <c r="AL1078" s="91"/>
      <c r="AM1078" s="91"/>
      <c r="AN1078" s="91"/>
      <c r="AO1078" s="91"/>
      <c r="CU1078" s="439"/>
      <c r="CY1078" s="87"/>
    </row>
  </sheetData>
  <autoFilter ref="A4:DE353"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  <filterColumn colId="49" showButton="0"/>
    <filterColumn colId="50" showButton="0"/>
    <filterColumn colId="51" showButton="0"/>
    <filterColumn colId="52" showButton="0"/>
    <filterColumn colId="53" showButton="0"/>
    <filterColumn colId="54" showButton="0"/>
    <filterColumn colId="56" showButton="0"/>
    <filterColumn colId="57" showButton="0"/>
    <filterColumn colId="58" showButton="0"/>
    <filterColumn colId="59" showButton="0"/>
    <filterColumn colId="60" showButton="0"/>
    <filterColumn colId="61" showButton="0"/>
    <filterColumn colId="62" showButton="0"/>
    <filterColumn colId="64" showButton="0"/>
    <filterColumn colId="65" showButton="0"/>
    <filterColumn colId="66" showButton="0"/>
    <filterColumn colId="67" showButton="0"/>
    <filterColumn colId="68" showButton="0"/>
    <filterColumn colId="69" showButton="0"/>
    <filterColumn colId="71" showButton="0"/>
    <filterColumn colId="72" showButton="0"/>
    <filterColumn colId="73" showButton="0"/>
    <filterColumn colId="74" showButton="0"/>
    <filterColumn colId="75" showButton="0"/>
    <filterColumn colId="76" showButton="0"/>
    <filterColumn colId="78" showButton="0"/>
    <filterColumn colId="79" showButton="0"/>
    <filterColumn colId="80" showButton="0"/>
    <filterColumn colId="81" showButton="0"/>
    <filterColumn colId="82" showButton="0"/>
    <filterColumn colId="83" showButton="0"/>
    <filterColumn colId="85" showButton="0"/>
    <filterColumn colId="86" showButton="0"/>
    <filterColumn colId="87" showButton="0"/>
    <filterColumn colId="88" showButton="0"/>
    <filterColumn colId="89" showButton="0"/>
    <filterColumn colId="90" showButton="0"/>
    <filterColumn colId="91" showButton="0"/>
  </autoFilter>
  <mergeCells count="32">
    <mergeCell ref="A1:S1"/>
    <mergeCell ref="A2:A3"/>
    <mergeCell ref="B2:B3"/>
    <mergeCell ref="C2:C3"/>
    <mergeCell ref="D2:J2"/>
    <mergeCell ref="K2:R2"/>
    <mergeCell ref="S2:AA2"/>
    <mergeCell ref="A209:B209"/>
    <mergeCell ref="A210:B210"/>
    <mergeCell ref="CX2:CY2"/>
    <mergeCell ref="AX4:BD4"/>
    <mergeCell ref="BE4:BL4"/>
    <mergeCell ref="BM4:BS4"/>
    <mergeCell ref="BT4:BZ4"/>
    <mergeCell ref="CA4:CG4"/>
    <mergeCell ref="CH4:CO4"/>
    <mergeCell ref="BT2:BZ2"/>
    <mergeCell ref="S4:AA4"/>
    <mergeCell ref="AB4:AI4"/>
    <mergeCell ref="AJ4:AP4"/>
    <mergeCell ref="AQ4:AW4"/>
    <mergeCell ref="AB2:AI2"/>
    <mergeCell ref="AJ2:AP2"/>
    <mergeCell ref="CA2:CG2"/>
    <mergeCell ref="CH2:CO2"/>
    <mergeCell ref="CP2:CW2"/>
    <mergeCell ref="D4:J4"/>
    <mergeCell ref="K4:R4"/>
    <mergeCell ref="AQ2:AW2"/>
    <mergeCell ref="AX2:BD2"/>
    <mergeCell ref="BE2:BL2"/>
    <mergeCell ref="BM2:BS2"/>
  </mergeCells>
  <printOptions horizontalCentered="1"/>
  <pageMargins left="0" right="0" top="0" bottom="0" header="0" footer="0"/>
  <pageSetup paperSize="9" scale="10" fitToHeight="0" orientation="portrait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388"/>
  <sheetViews>
    <sheetView zoomScaleNormal="100" workbookViewId="0">
      <pane xSplit="2" ySplit="4" topLeftCell="C5" activePane="bottomRight" state="frozen"/>
      <selection activeCell="K239" sqref="K239"/>
      <selection pane="topRight" activeCell="K239" sqref="K239"/>
      <selection pane="bottomLeft" activeCell="K239" sqref="K239"/>
      <selection pane="bottomRight" activeCell="AB361" sqref="AB361"/>
    </sheetView>
  </sheetViews>
  <sheetFormatPr defaultRowHeight="15" x14ac:dyDescent="0.25"/>
  <cols>
    <col min="1" max="1" width="5" style="91" customWidth="1"/>
    <col min="2" max="2" width="29.140625" style="91" customWidth="1"/>
    <col min="3" max="3" width="22.85546875" style="91" customWidth="1"/>
    <col min="4" max="4" width="9.42578125" style="91" hidden="1" customWidth="1"/>
    <col min="5" max="6" width="9.5703125" style="91" hidden="1" customWidth="1"/>
    <col min="7" max="7" width="7.42578125" style="91" hidden="1" customWidth="1"/>
    <col min="8" max="8" width="10.42578125" style="88" hidden="1" customWidth="1"/>
    <col min="9" max="9" width="16.7109375" style="91" hidden="1" customWidth="1"/>
    <col min="10" max="10" width="13.140625" style="88" hidden="1" customWidth="1"/>
    <col min="11" max="11" width="9.42578125" style="91" hidden="1" customWidth="1"/>
    <col min="12" max="14" width="9.5703125" style="91" hidden="1" customWidth="1"/>
    <col min="15" max="15" width="8.42578125" style="91" hidden="1" customWidth="1"/>
    <col min="16" max="16" width="10.42578125" style="91" hidden="1" customWidth="1"/>
    <col min="17" max="17" width="16.7109375" style="91" hidden="1" customWidth="1"/>
    <col min="18" max="18" width="13.140625" style="91" hidden="1" customWidth="1"/>
    <col min="19" max="22" width="13.85546875" style="91" hidden="1" customWidth="1"/>
    <col min="23" max="23" width="11.7109375" style="88" hidden="1" customWidth="1"/>
    <col min="24" max="25" width="13.85546875" style="88" hidden="1" customWidth="1"/>
    <col min="26" max="26" width="12.42578125" style="88" hidden="1" customWidth="1"/>
    <col min="27" max="27" width="12.7109375" style="88" customWidth="1"/>
    <col min="28" max="28" width="25.5703125" style="87" customWidth="1"/>
    <col min="29" max="16384" width="9.140625" style="87"/>
  </cols>
  <sheetData>
    <row r="1" spans="1:28" ht="77.25" hidden="1" customHeight="1" x14ac:dyDescent="0.25">
      <c r="A1" s="637"/>
      <c r="B1" s="637"/>
      <c r="C1" s="637"/>
      <c r="D1" s="637"/>
      <c r="E1" s="637"/>
      <c r="F1" s="637"/>
      <c r="G1" s="637"/>
      <c r="H1" s="637"/>
      <c r="I1" s="637"/>
      <c r="J1" s="637"/>
      <c r="K1" s="637"/>
      <c r="L1" s="637"/>
      <c r="M1" s="637"/>
      <c r="N1" s="637"/>
      <c r="O1" s="637"/>
      <c r="P1" s="637"/>
      <c r="Q1" s="637"/>
      <c r="R1" s="637"/>
      <c r="S1" s="637"/>
      <c r="T1" s="137"/>
      <c r="U1" s="137"/>
      <c r="V1" s="137"/>
    </row>
    <row r="2" spans="1:28" s="132" customFormat="1" ht="30.75" customHeight="1" x14ac:dyDescent="0.25">
      <c r="A2" s="638" t="s">
        <v>497</v>
      </c>
      <c r="B2" s="640" t="s">
        <v>496</v>
      </c>
      <c r="C2" s="640" t="s">
        <v>495</v>
      </c>
      <c r="D2" s="642" t="s">
        <v>494</v>
      </c>
      <c r="E2" s="643"/>
      <c r="F2" s="643"/>
      <c r="G2" s="643"/>
      <c r="H2" s="643"/>
      <c r="I2" s="643"/>
      <c r="J2" s="644"/>
      <c r="K2" s="624" t="s">
        <v>493</v>
      </c>
      <c r="L2" s="625"/>
      <c r="M2" s="625"/>
      <c r="N2" s="625"/>
      <c r="O2" s="625"/>
      <c r="P2" s="625"/>
      <c r="Q2" s="625"/>
      <c r="R2" s="626"/>
      <c r="S2" s="624" t="s">
        <v>492</v>
      </c>
      <c r="T2" s="625"/>
      <c r="U2" s="625"/>
      <c r="V2" s="625"/>
      <c r="W2" s="625"/>
      <c r="X2" s="625"/>
      <c r="Y2" s="626"/>
      <c r="Z2" s="624" t="s">
        <v>603</v>
      </c>
      <c r="AA2" s="625"/>
    </row>
    <row r="3" spans="1:28" s="132" customFormat="1" ht="29.25" customHeight="1" x14ac:dyDescent="0.25">
      <c r="A3" s="639"/>
      <c r="B3" s="641"/>
      <c r="C3" s="641"/>
      <c r="D3" s="134" t="s">
        <v>478</v>
      </c>
      <c r="E3" s="134" t="s">
        <v>477</v>
      </c>
      <c r="F3" s="134" t="s">
        <v>477</v>
      </c>
      <c r="G3" s="134" t="s">
        <v>476</v>
      </c>
      <c r="H3" s="134" t="s">
        <v>475</v>
      </c>
      <c r="I3" s="134" t="s">
        <v>479</v>
      </c>
      <c r="J3" s="134" t="s">
        <v>474</v>
      </c>
      <c r="K3" s="134" t="s">
        <v>478</v>
      </c>
      <c r="L3" s="121" t="s">
        <v>477</v>
      </c>
      <c r="M3" s="121" t="s">
        <v>477</v>
      </c>
      <c r="N3" s="121" t="s">
        <v>477</v>
      </c>
      <c r="O3" s="134" t="s">
        <v>476</v>
      </c>
      <c r="P3" s="134" t="s">
        <v>475</v>
      </c>
      <c r="Q3" s="134" t="s">
        <v>479</v>
      </c>
      <c r="R3" s="134" t="s">
        <v>474</v>
      </c>
      <c r="S3" s="121" t="s">
        <v>478</v>
      </c>
      <c r="T3" s="121" t="s">
        <v>480</v>
      </c>
      <c r="U3" s="121" t="s">
        <v>480</v>
      </c>
      <c r="V3" s="121" t="s">
        <v>476</v>
      </c>
      <c r="W3" s="121" t="s">
        <v>475</v>
      </c>
      <c r="X3" s="121" t="s">
        <v>479</v>
      </c>
      <c r="Y3" s="121" t="s">
        <v>474</v>
      </c>
      <c r="Z3" s="121" t="s">
        <v>602</v>
      </c>
      <c r="AA3" s="121" t="s">
        <v>471</v>
      </c>
    </row>
    <row r="4" spans="1:28" s="132" customFormat="1" ht="21" customHeight="1" x14ac:dyDescent="0.25">
      <c r="A4" s="133"/>
      <c r="B4" s="133"/>
      <c r="C4" s="133"/>
      <c r="D4" s="627"/>
      <c r="E4" s="628"/>
      <c r="F4" s="628"/>
      <c r="G4" s="628"/>
      <c r="H4" s="628"/>
      <c r="I4" s="628"/>
      <c r="J4" s="629"/>
      <c r="K4" s="630"/>
      <c r="L4" s="631"/>
      <c r="M4" s="631"/>
      <c r="N4" s="631"/>
      <c r="O4" s="631"/>
      <c r="P4" s="631"/>
      <c r="Q4" s="631"/>
      <c r="R4" s="632"/>
      <c r="S4" s="630"/>
      <c r="T4" s="631"/>
      <c r="U4" s="631"/>
      <c r="V4" s="631"/>
      <c r="W4" s="631"/>
      <c r="X4" s="631"/>
      <c r="Y4" s="632"/>
      <c r="Z4" s="627"/>
      <c r="AA4" s="628"/>
    </row>
    <row r="5" spans="1:28" ht="19.5" customHeight="1" x14ac:dyDescent="0.25">
      <c r="A5" s="111">
        <v>1</v>
      </c>
      <c r="B5" s="111" t="s">
        <v>470</v>
      </c>
      <c r="C5" s="117" t="s">
        <v>13</v>
      </c>
      <c r="D5" s="110">
        <v>3540</v>
      </c>
      <c r="E5" s="110">
        <v>2710</v>
      </c>
      <c r="F5" s="110">
        <v>0</v>
      </c>
      <c r="G5" s="110"/>
      <c r="H5" s="105"/>
      <c r="I5" s="110">
        <f>H5+G5+F5+E5+D5</f>
        <v>6250</v>
      </c>
      <c r="J5" s="118">
        <f>(540+2710)*20%</f>
        <v>650</v>
      </c>
      <c r="K5" s="110">
        <v>3540</v>
      </c>
      <c r="L5" s="110">
        <v>2710</v>
      </c>
      <c r="M5" s="110"/>
      <c r="N5" s="110">
        <v>0</v>
      </c>
      <c r="O5" s="110"/>
      <c r="P5" s="106"/>
      <c r="Q5" s="110">
        <f t="shared" ref="Q5:Q17" si="0">P5+O5+N5+M5+L5+K5</f>
        <v>6250</v>
      </c>
      <c r="R5" s="110">
        <f t="shared" ref="R5:R13" si="1">Q5*20%</f>
        <v>1250</v>
      </c>
      <c r="S5" s="110">
        <v>3540</v>
      </c>
      <c r="T5" s="110">
        <v>2710</v>
      </c>
      <c r="U5" s="110">
        <v>0</v>
      </c>
      <c r="V5" s="110"/>
      <c r="W5" s="110"/>
      <c r="X5" s="110">
        <f t="shared" ref="X5:X17" si="2">W5+V5+U5+T5+S5</f>
        <v>6250</v>
      </c>
      <c r="Y5" s="105">
        <f t="shared" ref="Y5:Y17" si="3">X5*20%</f>
        <v>1250</v>
      </c>
      <c r="Z5" s="105">
        <f t="shared" ref="Z5:Z17" si="4">X5+Q5+I5</f>
        <v>18750</v>
      </c>
      <c r="AA5" s="105">
        <f t="shared" ref="AA5:AA12" si="5">Z5/3</f>
        <v>6250</v>
      </c>
    </row>
    <row r="6" spans="1:28" ht="21" customHeight="1" x14ac:dyDescent="0.25">
      <c r="A6" s="111">
        <v>2</v>
      </c>
      <c r="B6" s="111" t="s">
        <v>469</v>
      </c>
      <c r="C6" s="117" t="s">
        <v>15</v>
      </c>
      <c r="D6" s="110">
        <v>2720</v>
      </c>
      <c r="E6" s="110"/>
      <c r="F6" s="110">
        <v>2720</v>
      </c>
      <c r="G6" s="110"/>
      <c r="H6" s="105"/>
      <c r="I6" s="110">
        <f>H6+G6+F6+E6+D6</f>
        <v>5440</v>
      </c>
      <c r="J6" s="106">
        <f>I6*20%</f>
        <v>1088</v>
      </c>
      <c r="K6" s="110">
        <v>2720</v>
      </c>
      <c r="L6" s="110"/>
      <c r="M6" s="110"/>
      <c r="N6" s="110">
        <v>2720</v>
      </c>
      <c r="O6" s="110">
        <v>2720</v>
      </c>
      <c r="P6" s="106"/>
      <c r="Q6" s="110">
        <f t="shared" si="0"/>
        <v>8160</v>
      </c>
      <c r="R6" s="110">
        <f t="shared" si="1"/>
        <v>1632</v>
      </c>
      <c r="S6" s="110">
        <v>2720</v>
      </c>
      <c r="T6" s="110"/>
      <c r="U6" s="110">
        <v>2720</v>
      </c>
      <c r="V6" s="110"/>
      <c r="W6" s="110"/>
      <c r="X6" s="110">
        <f t="shared" si="2"/>
        <v>5440</v>
      </c>
      <c r="Y6" s="105">
        <f t="shared" si="3"/>
        <v>1088</v>
      </c>
      <c r="Z6" s="105">
        <f t="shared" si="4"/>
        <v>19040</v>
      </c>
      <c r="AA6" s="105">
        <f t="shared" si="5"/>
        <v>6346.666666666667</v>
      </c>
    </row>
    <row r="7" spans="1:28" ht="19.5" customHeight="1" x14ac:dyDescent="0.25">
      <c r="A7" s="111">
        <v>3</v>
      </c>
      <c r="B7" s="111" t="s">
        <v>468</v>
      </c>
      <c r="C7" s="117" t="s">
        <v>15</v>
      </c>
      <c r="D7" s="110">
        <v>2176</v>
      </c>
      <c r="E7" s="110"/>
      <c r="F7" s="110">
        <v>2720</v>
      </c>
      <c r="G7" s="110"/>
      <c r="H7" s="105"/>
      <c r="I7" s="110">
        <f>H7+G7+F7+E7+D7</f>
        <v>4896</v>
      </c>
      <c r="J7" s="106">
        <f>I7*20%</f>
        <v>979.2</v>
      </c>
      <c r="K7" s="110">
        <v>2448</v>
      </c>
      <c r="L7" s="110"/>
      <c r="M7" s="110"/>
      <c r="N7" s="110">
        <v>2720</v>
      </c>
      <c r="O7" s="110"/>
      <c r="P7" s="106">
        <v>816</v>
      </c>
      <c r="Q7" s="110">
        <f t="shared" si="0"/>
        <v>5984</v>
      </c>
      <c r="R7" s="110">
        <f t="shared" si="1"/>
        <v>1196.8</v>
      </c>
      <c r="S7" s="110">
        <v>2720</v>
      </c>
      <c r="T7" s="110"/>
      <c r="U7" s="110">
        <v>2720</v>
      </c>
      <c r="V7" s="110"/>
      <c r="W7" s="110"/>
      <c r="X7" s="110">
        <f t="shared" si="2"/>
        <v>5440</v>
      </c>
      <c r="Y7" s="105">
        <f t="shared" si="3"/>
        <v>1088</v>
      </c>
      <c r="Z7" s="105">
        <f t="shared" si="4"/>
        <v>16320</v>
      </c>
      <c r="AA7" s="105">
        <f t="shared" si="5"/>
        <v>5440</v>
      </c>
    </row>
    <row r="8" spans="1:28" ht="19.5" customHeight="1" x14ac:dyDescent="0.25">
      <c r="A8" s="111">
        <v>4</v>
      </c>
      <c r="B8" s="111" t="s">
        <v>467</v>
      </c>
      <c r="C8" s="117" t="s">
        <v>15</v>
      </c>
      <c r="D8" s="110">
        <v>2720</v>
      </c>
      <c r="E8" s="110"/>
      <c r="F8" s="110">
        <v>2720</v>
      </c>
      <c r="G8" s="110"/>
      <c r="H8" s="105"/>
      <c r="I8" s="110">
        <f>H8+G8+F8+E8+D8</f>
        <v>5440</v>
      </c>
      <c r="J8" s="106">
        <f>I8*20%</f>
        <v>1088</v>
      </c>
      <c r="K8" s="110">
        <v>2720</v>
      </c>
      <c r="L8" s="110"/>
      <c r="M8" s="110"/>
      <c r="N8" s="110">
        <v>2720</v>
      </c>
      <c r="O8" s="110"/>
      <c r="P8" s="106"/>
      <c r="Q8" s="110">
        <f t="shared" si="0"/>
        <v>5440</v>
      </c>
      <c r="R8" s="110">
        <f t="shared" si="1"/>
        <v>1088</v>
      </c>
      <c r="S8" s="110">
        <v>2720</v>
      </c>
      <c r="T8" s="110"/>
      <c r="U8" s="110">
        <v>2720</v>
      </c>
      <c r="V8" s="110"/>
      <c r="W8" s="110"/>
      <c r="X8" s="110">
        <f t="shared" si="2"/>
        <v>5440</v>
      </c>
      <c r="Y8" s="105">
        <f t="shared" si="3"/>
        <v>1088</v>
      </c>
      <c r="Z8" s="105">
        <f t="shared" si="4"/>
        <v>16320</v>
      </c>
      <c r="AA8" s="105">
        <f t="shared" si="5"/>
        <v>5440</v>
      </c>
    </row>
    <row r="9" spans="1:28" ht="26.25" customHeight="1" x14ac:dyDescent="0.25">
      <c r="A9" s="111">
        <v>14</v>
      </c>
      <c r="B9" s="99" t="s">
        <v>460</v>
      </c>
      <c r="C9" s="99" t="s">
        <v>4</v>
      </c>
      <c r="D9" s="110">
        <v>1000</v>
      </c>
      <c r="E9" s="110"/>
      <c r="F9" s="110">
        <v>1000</v>
      </c>
      <c r="G9" s="110"/>
      <c r="H9" s="105"/>
      <c r="I9" s="110">
        <f>H9+G9+F9+E9+D9</f>
        <v>2000</v>
      </c>
      <c r="J9" s="106">
        <f>I9*20%</f>
        <v>400</v>
      </c>
      <c r="K9" s="110">
        <f>900+215</f>
        <v>1115</v>
      </c>
      <c r="L9" s="110"/>
      <c r="M9" s="110"/>
      <c r="N9" s="110">
        <v>1000</v>
      </c>
      <c r="O9" s="110"/>
      <c r="P9" s="106"/>
      <c r="Q9" s="110">
        <f t="shared" si="0"/>
        <v>2115</v>
      </c>
      <c r="R9" s="110">
        <f t="shared" si="1"/>
        <v>423</v>
      </c>
      <c r="S9" s="110">
        <v>2150</v>
      </c>
      <c r="T9" s="110"/>
      <c r="U9" s="110">
        <v>2150</v>
      </c>
      <c r="V9" s="110"/>
      <c r="W9" s="110"/>
      <c r="X9" s="110">
        <f t="shared" si="2"/>
        <v>4300</v>
      </c>
      <c r="Y9" s="105">
        <f t="shared" si="3"/>
        <v>860</v>
      </c>
      <c r="Z9" s="105">
        <f t="shared" si="4"/>
        <v>8415</v>
      </c>
      <c r="AA9" s="118">
        <f t="shared" si="5"/>
        <v>2805</v>
      </c>
      <c r="AB9" s="234" t="s">
        <v>601</v>
      </c>
    </row>
    <row r="10" spans="1:28" ht="18.75" customHeight="1" x14ac:dyDescent="0.25">
      <c r="A10" s="111"/>
      <c r="B10" s="99" t="s">
        <v>600</v>
      </c>
      <c r="C10" s="99" t="s">
        <v>7</v>
      </c>
      <c r="D10" s="110"/>
      <c r="E10" s="110"/>
      <c r="F10" s="110"/>
      <c r="G10" s="110"/>
      <c r="H10" s="105"/>
      <c r="I10" s="110"/>
      <c r="J10" s="106"/>
      <c r="K10" s="110">
        <v>160</v>
      </c>
      <c r="L10" s="110"/>
      <c r="M10" s="110"/>
      <c r="N10" s="110"/>
      <c r="O10" s="110"/>
      <c r="P10" s="106"/>
      <c r="Q10" s="110">
        <f t="shared" si="0"/>
        <v>160</v>
      </c>
      <c r="R10" s="110">
        <f t="shared" si="1"/>
        <v>32</v>
      </c>
      <c r="S10" s="110">
        <v>1678.57</v>
      </c>
      <c r="T10" s="110"/>
      <c r="U10" s="110">
        <v>800</v>
      </c>
      <c r="V10" s="110"/>
      <c r="W10" s="110"/>
      <c r="X10" s="110">
        <f t="shared" si="2"/>
        <v>2478.5699999999997</v>
      </c>
      <c r="Y10" s="105">
        <f t="shared" si="3"/>
        <v>495.71399999999994</v>
      </c>
      <c r="Z10" s="105">
        <f t="shared" si="4"/>
        <v>2638.5699999999997</v>
      </c>
      <c r="AA10" s="118">
        <f t="shared" si="5"/>
        <v>879.5233333333332</v>
      </c>
    </row>
    <row r="11" spans="1:28" ht="18.95" customHeight="1" x14ac:dyDescent="0.25">
      <c r="A11" s="111">
        <v>8</v>
      </c>
      <c r="B11" s="111" t="s">
        <v>464</v>
      </c>
      <c r="C11" s="117" t="s">
        <v>8</v>
      </c>
      <c r="D11" s="110">
        <v>1287.5</v>
      </c>
      <c r="E11" s="110"/>
      <c r="F11" s="110">
        <v>950</v>
      </c>
      <c r="G11" s="110"/>
      <c r="H11" s="105"/>
      <c r="I11" s="110">
        <f t="shared" ref="I11:I17" si="6">H11+G11+F11+E11+D11</f>
        <v>2237.5</v>
      </c>
      <c r="J11" s="106">
        <f>I11*20%</f>
        <v>447.5</v>
      </c>
      <c r="K11" s="110">
        <f>900+100</f>
        <v>1000</v>
      </c>
      <c r="L11" s="110"/>
      <c r="M11" s="110"/>
      <c r="N11" s="110">
        <v>1000</v>
      </c>
      <c r="O11" s="110"/>
      <c r="P11" s="106"/>
      <c r="Q11" s="110">
        <f t="shared" si="0"/>
        <v>2000</v>
      </c>
      <c r="R11" s="110">
        <f t="shared" si="1"/>
        <v>400</v>
      </c>
      <c r="S11" s="110">
        <v>1000</v>
      </c>
      <c r="T11" s="110"/>
      <c r="U11" s="110">
        <v>900</v>
      </c>
      <c r="V11" s="110"/>
      <c r="W11" s="110"/>
      <c r="X11" s="110">
        <f t="shared" si="2"/>
        <v>1900</v>
      </c>
      <c r="Y11" s="105">
        <f t="shared" si="3"/>
        <v>380</v>
      </c>
      <c r="Z11" s="105">
        <f t="shared" si="4"/>
        <v>6137.5</v>
      </c>
      <c r="AA11" s="105">
        <f t="shared" si="5"/>
        <v>2045.8333333333333</v>
      </c>
    </row>
    <row r="12" spans="1:28" ht="18.95" customHeight="1" x14ac:dyDescent="0.25">
      <c r="A12" s="111">
        <v>9</v>
      </c>
      <c r="B12" s="111" t="s">
        <v>463</v>
      </c>
      <c r="C12" s="117" t="s">
        <v>9</v>
      </c>
      <c r="D12" s="110">
        <v>765</v>
      </c>
      <c r="E12" s="110"/>
      <c r="F12" s="110">
        <v>375</v>
      </c>
      <c r="G12" s="110"/>
      <c r="H12" s="105">
        <v>135</v>
      </c>
      <c r="I12" s="110">
        <f t="shared" si="6"/>
        <v>1275</v>
      </c>
      <c r="J12" s="106">
        <f>I12*20%</f>
        <v>255</v>
      </c>
      <c r="K12" s="110">
        <f>810+90</f>
        <v>900</v>
      </c>
      <c r="L12" s="110"/>
      <c r="M12" s="110"/>
      <c r="N12" s="110">
        <v>500</v>
      </c>
      <c r="O12" s="110"/>
      <c r="P12" s="106"/>
      <c r="Q12" s="110">
        <f t="shared" si="0"/>
        <v>1400</v>
      </c>
      <c r="R12" s="110">
        <f t="shared" si="1"/>
        <v>280</v>
      </c>
      <c r="S12" s="110">
        <v>900</v>
      </c>
      <c r="T12" s="110"/>
      <c r="U12" s="110">
        <v>600</v>
      </c>
      <c r="V12" s="110"/>
      <c r="W12" s="110"/>
      <c r="X12" s="110">
        <f t="shared" si="2"/>
        <v>1500</v>
      </c>
      <c r="Y12" s="105">
        <f t="shared" si="3"/>
        <v>300</v>
      </c>
      <c r="Z12" s="105">
        <f t="shared" si="4"/>
        <v>4175</v>
      </c>
      <c r="AA12" s="105">
        <f t="shared" si="5"/>
        <v>1391.6666666666667</v>
      </c>
    </row>
    <row r="13" spans="1:28" ht="18.95" customHeight="1" x14ac:dyDescent="0.25">
      <c r="A13" s="111">
        <v>11</v>
      </c>
      <c r="B13" s="384" t="s">
        <v>462</v>
      </c>
      <c r="C13" s="117" t="s">
        <v>10</v>
      </c>
      <c r="D13" s="110">
        <v>800</v>
      </c>
      <c r="E13" s="110"/>
      <c r="F13" s="110">
        <v>300</v>
      </c>
      <c r="G13" s="110"/>
      <c r="H13" s="105"/>
      <c r="I13" s="110">
        <f t="shared" si="6"/>
        <v>1100</v>
      </c>
      <c r="J13" s="106">
        <f>I13*20%</f>
        <v>220</v>
      </c>
      <c r="K13" s="110">
        <v>680</v>
      </c>
      <c r="L13" s="110"/>
      <c r="M13" s="110"/>
      <c r="N13" s="110">
        <v>300</v>
      </c>
      <c r="O13" s="110"/>
      <c r="P13" s="106"/>
      <c r="Q13" s="110">
        <f t="shared" si="0"/>
        <v>980</v>
      </c>
      <c r="R13" s="110">
        <f t="shared" si="1"/>
        <v>196</v>
      </c>
      <c r="S13" s="110"/>
      <c r="T13" s="110"/>
      <c r="U13" s="110"/>
      <c r="V13" s="110"/>
      <c r="W13" s="110"/>
      <c r="X13" s="110">
        <f t="shared" si="2"/>
        <v>0</v>
      </c>
      <c r="Y13" s="105">
        <f t="shared" si="3"/>
        <v>0</v>
      </c>
      <c r="Z13" s="230">
        <f t="shared" si="4"/>
        <v>2080</v>
      </c>
      <c r="AA13" s="230">
        <v>0</v>
      </c>
    </row>
    <row r="14" spans="1:28" ht="18.75" customHeight="1" x14ac:dyDescent="0.25">
      <c r="A14" s="111">
        <v>12</v>
      </c>
      <c r="B14" s="384" t="s">
        <v>461</v>
      </c>
      <c r="C14" s="117" t="s">
        <v>10</v>
      </c>
      <c r="D14" s="110">
        <v>800</v>
      </c>
      <c r="E14" s="110"/>
      <c r="F14" s="110">
        <v>300</v>
      </c>
      <c r="G14" s="110"/>
      <c r="H14" s="105"/>
      <c r="I14" s="110">
        <f t="shared" si="6"/>
        <v>1100</v>
      </c>
      <c r="J14" s="118">
        <v>0</v>
      </c>
      <c r="K14" s="110">
        <v>680</v>
      </c>
      <c r="L14" s="110"/>
      <c r="M14" s="110"/>
      <c r="N14" s="110">
        <v>300</v>
      </c>
      <c r="O14" s="110"/>
      <c r="P14" s="106"/>
      <c r="Q14" s="110">
        <f t="shared" si="0"/>
        <v>980</v>
      </c>
      <c r="R14" s="118">
        <v>0</v>
      </c>
      <c r="S14" s="110"/>
      <c r="T14" s="110"/>
      <c r="U14" s="110"/>
      <c r="V14" s="110"/>
      <c r="W14" s="110"/>
      <c r="X14" s="110">
        <f t="shared" si="2"/>
        <v>0</v>
      </c>
      <c r="Y14" s="105">
        <f t="shared" si="3"/>
        <v>0</v>
      </c>
      <c r="Z14" s="230">
        <f t="shared" si="4"/>
        <v>2080</v>
      </c>
      <c r="AA14" s="230">
        <v>0</v>
      </c>
    </row>
    <row r="15" spans="1:28" ht="25.5" customHeight="1" x14ac:dyDescent="0.25">
      <c r="A15" s="111">
        <v>15</v>
      </c>
      <c r="B15" s="111" t="s">
        <v>459</v>
      </c>
      <c r="C15" s="124" t="s">
        <v>456</v>
      </c>
      <c r="D15" s="110">
        <v>800</v>
      </c>
      <c r="E15" s="110"/>
      <c r="F15" s="110">
        <v>400</v>
      </c>
      <c r="G15" s="110"/>
      <c r="H15" s="105"/>
      <c r="I15" s="110">
        <f t="shared" si="6"/>
        <v>1200</v>
      </c>
      <c r="J15" s="106">
        <f>I15*20%</f>
        <v>240</v>
      </c>
      <c r="K15" s="110">
        <f>720+80</f>
        <v>800</v>
      </c>
      <c r="L15" s="110"/>
      <c r="M15" s="110"/>
      <c r="N15" s="110">
        <v>400</v>
      </c>
      <c r="O15" s="110"/>
      <c r="P15" s="106"/>
      <c r="Q15" s="110">
        <f t="shared" si="0"/>
        <v>1200</v>
      </c>
      <c r="R15" s="110">
        <f>Q15*20%</f>
        <v>240</v>
      </c>
      <c r="S15" s="110">
        <v>800</v>
      </c>
      <c r="T15" s="110"/>
      <c r="U15" s="110">
        <v>400</v>
      </c>
      <c r="V15" s="110"/>
      <c r="W15" s="110"/>
      <c r="X15" s="110">
        <f t="shared" si="2"/>
        <v>1200</v>
      </c>
      <c r="Y15" s="105">
        <f t="shared" si="3"/>
        <v>240</v>
      </c>
      <c r="Z15" s="105">
        <f t="shared" si="4"/>
        <v>3600</v>
      </c>
      <c r="AA15" s="105">
        <f>Z15/3</f>
        <v>1200</v>
      </c>
    </row>
    <row r="16" spans="1:28" ht="26.25" customHeight="1" x14ac:dyDescent="0.25">
      <c r="A16" s="111">
        <v>17</v>
      </c>
      <c r="B16" s="111" t="s">
        <v>457</v>
      </c>
      <c r="C16" s="124" t="s">
        <v>456</v>
      </c>
      <c r="D16" s="110">
        <v>800</v>
      </c>
      <c r="E16" s="110"/>
      <c r="F16" s="110">
        <v>400</v>
      </c>
      <c r="G16" s="110"/>
      <c r="H16" s="105"/>
      <c r="I16" s="110">
        <f t="shared" si="6"/>
        <v>1200</v>
      </c>
      <c r="J16" s="106">
        <f>I16*20%</f>
        <v>240</v>
      </c>
      <c r="K16" s="110">
        <f>720+80</f>
        <v>800</v>
      </c>
      <c r="L16" s="110"/>
      <c r="M16" s="110"/>
      <c r="N16" s="110">
        <v>400</v>
      </c>
      <c r="O16" s="110"/>
      <c r="P16" s="106"/>
      <c r="Q16" s="110">
        <f t="shared" si="0"/>
        <v>1200</v>
      </c>
      <c r="R16" s="110">
        <f>Q16*20%</f>
        <v>240</v>
      </c>
      <c r="S16" s="110">
        <v>800</v>
      </c>
      <c r="T16" s="110"/>
      <c r="U16" s="110">
        <v>400</v>
      </c>
      <c r="V16" s="110"/>
      <c r="W16" s="110"/>
      <c r="X16" s="110">
        <f t="shared" si="2"/>
        <v>1200</v>
      </c>
      <c r="Y16" s="105">
        <f t="shared" si="3"/>
        <v>240</v>
      </c>
      <c r="Z16" s="105">
        <f t="shared" si="4"/>
        <v>3600</v>
      </c>
      <c r="AA16" s="105">
        <f>Z16/3</f>
        <v>1200</v>
      </c>
    </row>
    <row r="17" spans="1:27" ht="41.25" customHeight="1" x14ac:dyDescent="0.25">
      <c r="A17" s="111">
        <v>19</v>
      </c>
      <c r="B17" s="99" t="s">
        <v>599</v>
      </c>
      <c r="C17" s="122" t="s">
        <v>598</v>
      </c>
      <c r="D17" s="110">
        <v>2150</v>
      </c>
      <c r="E17" s="110"/>
      <c r="F17" s="110">
        <v>1400</v>
      </c>
      <c r="G17" s="110"/>
      <c r="H17" s="105"/>
      <c r="I17" s="110">
        <f t="shared" si="6"/>
        <v>3550</v>
      </c>
      <c r="J17" s="106">
        <f>I17*20%</f>
        <v>710</v>
      </c>
      <c r="K17" s="110">
        <v>2150</v>
      </c>
      <c r="L17" s="110"/>
      <c r="M17" s="110"/>
      <c r="N17" s="110">
        <v>1500</v>
      </c>
      <c r="O17" s="110"/>
      <c r="P17" s="106"/>
      <c r="Q17" s="110">
        <f t="shared" si="0"/>
        <v>3650</v>
      </c>
      <c r="R17" s="110">
        <f>Q17*20%</f>
        <v>730</v>
      </c>
      <c r="S17" s="110">
        <v>2150</v>
      </c>
      <c r="T17" s="110"/>
      <c r="U17" s="110">
        <v>1500</v>
      </c>
      <c r="V17" s="110"/>
      <c r="W17" s="110"/>
      <c r="X17" s="110">
        <f t="shared" si="2"/>
        <v>3650</v>
      </c>
      <c r="Y17" s="105">
        <f t="shared" si="3"/>
        <v>730</v>
      </c>
      <c r="Z17" s="105">
        <f t="shared" si="4"/>
        <v>10850</v>
      </c>
      <c r="AA17" s="105">
        <f>Z17/3</f>
        <v>3616.6666666666665</v>
      </c>
    </row>
    <row r="18" spans="1:27" ht="31.5" customHeight="1" x14ac:dyDescent="0.25">
      <c r="A18" s="111"/>
      <c r="B18" s="99"/>
      <c r="C18" s="122" t="s">
        <v>62</v>
      </c>
      <c r="D18" s="110"/>
      <c r="E18" s="110"/>
      <c r="F18" s="110"/>
      <c r="G18" s="110"/>
      <c r="H18" s="105"/>
      <c r="I18" s="110"/>
      <c r="J18" s="106"/>
      <c r="K18" s="110"/>
      <c r="L18" s="110"/>
      <c r="M18" s="110"/>
      <c r="N18" s="110"/>
      <c r="O18" s="110"/>
      <c r="P18" s="106"/>
      <c r="Q18" s="110"/>
      <c r="R18" s="110"/>
      <c r="S18" s="110"/>
      <c r="T18" s="110"/>
      <c r="U18" s="110"/>
      <c r="V18" s="110"/>
      <c r="W18" s="110"/>
      <c r="X18" s="110"/>
      <c r="Y18" s="105"/>
      <c r="Z18" s="105"/>
      <c r="AA18" s="105"/>
    </row>
    <row r="19" spans="1:27" ht="24" customHeight="1" x14ac:dyDescent="0.25">
      <c r="A19" s="111">
        <v>20</v>
      </c>
      <c r="B19" s="111" t="s">
        <v>452</v>
      </c>
      <c r="C19" s="117" t="s">
        <v>8</v>
      </c>
      <c r="D19" s="110">
        <v>1000</v>
      </c>
      <c r="E19" s="110"/>
      <c r="F19" s="110">
        <v>300</v>
      </c>
      <c r="G19" s="110"/>
      <c r="H19" s="105"/>
      <c r="I19" s="110">
        <f t="shared" ref="I19:I50" si="7">H19+G19+F19+E19+D19</f>
        <v>1300</v>
      </c>
      <c r="J19" s="106">
        <f t="shared" ref="J19:J46" si="8">I19*20%</f>
        <v>260</v>
      </c>
      <c r="K19" s="110">
        <v>1000</v>
      </c>
      <c r="L19" s="110"/>
      <c r="M19" s="110"/>
      <c r="N19" s="110">
        <v>300</v>
      </c>
      <c r="O19" s="110"/>
      <c r="P19" s="106"/>
      <c r="Q19" s="110">
        <f t="shared" ref="Q19:Q50" si="9">P19+O19+N19+M19+L19+K19</f>
        <v>1300</v>
      </c>
      <c r="R19" s="110">
        <f t="shared" ref="R19:R46" si="10">Q19*20%</f>
        <v>260</v>
      </c>
      <c r="S19" s="110">
        <v>1000</v>
      </c>
      <c r="T19" s="110"/>
      <c r="U19" s="110">
        <v>300</v>
      </c>
      <c r="V19" s="110"/>
      <c r="W19" s="110"/>
      <c r="X19" s="110">
        <f t="shared" ref="X19:X50" si="11">W19+V19+U19+T19+S19</f>
        <v>1300</v>
      </c>
      <c r="Y19" s="105">
        <f t="shared" ref="Y19:Y46" si="12">X19*20%</f>
        <v>260</v>
      </c>
      <c r="Z19" s="105">
        <f t="shared" ref="Z19:Z50" si="13">X19+Q19+I19</f>
        <v>3900</v>
      </c>
      <c r="AA19" s="105">
        <f t="shared" ref="AA19:AA50" si="14">Z19/3</f>
        <v>1300</v>
      </c>
    </row>
    <row r="20" spans="1:27" ht="18.95" customHeight="1" x14ac:dyDescent="0.25">
      <c r="A20" s="111">
        <v>21</v>
      </c>
      <c r="B20" s="111" t="s">
        <v>451</v>
      </c>
      <c r="C20" s="131" t="s">
        <v>8</v>
      </c>
      <c r="D20" s="110">
        <v>1000</v>
      </c>
      <c r="E20" s="110"/>
      <c r="F20" s="110">
        <v>300</v>
      </c>
      <c r="G20" s="110"/>
      <c r="H20" s="105"/>
      <c r="I20" s="110">
        <f t="shared" si="7"/>
        <v>1300</v>
      </c>
      <c r="J20" s="106">
        <f t="shared" si="8"/>
        <v>260</v>
      </c>
      <c r="K20" s="110">
        <v>1000</v>
      </c>
      <c r="L20" s="110"/>
      <c r="M20" s="110"/>
      <c r="N20" s="110">
        <v>300</v>
      </c>
      <c r="O20" s="110"/>
      <c r="P20" s="106"/>
      <c r="Q20" s="110">
        <f t="shared" si="9"/>
        <v>1300</v>
      </c>
      <c r="R20" s="110">
        <f t="shared" si="10"/>
        <v>260</v>
      </c>
      <c r="S20" s="110">
        <v>1000</v>
      </c>
      <c r="T20" s="110"/>
      <c r="U20" s="110">
        <v>300</v>
      </c>
      <c r="V20" s="110"/>
      <c r="W20" s="110"/>
      <c r="X20" s="110">
        <f t="shared" si="11"/>
        <v>1300</v>
      </c>
      <c r="Y20" s="105">
        <f t="shared" si="12"/>
        <v>260</v>
      </c>
      <c r="Z20" s="105">
        <f t="shared" si="13"/>
        <v>3900</v>
      </c>
      <c r="AA20" s="105">
        <f t="shared" si="14"/>
        <v>1300</v>
      </c>
    </row>
    <row r="21" spans="1:27" ht="18.95" customHeight="1" x14ac:dyDescent="0.25">
      <c r="A21" s="111">
        <v>22</v>
      </c>
      <c r="B21" s="111" t="s">
        <v>450</v>
      </c>
      <c r="C21" s="131" t="s">
        <v>8</v>
      </c>
      <c r="D21" s="110">
        <v>1000</v>
      </c>
      <c r="E21" s="110"/>
      <c r="F21" s="110">
        <v>350</v>
      </c>
      <c r="G21" s="110"/>
      <c r="H21" s="105"/>
      <c r="I21" s="110">
        <f t="shared" si="7"/>
        <v>1350</v>
      </c>
      <c r="J21" s="106">
        <f t="shared" si="8"/>
        <v>270</v>
      </c>
      <c r="K21" s="110">
        <v>1000</v>
      </c>
      <c r="L21" s="110"/>
      <c r="M21" s="110"/>
      <c r="N21" s="110">
        <v>400</v>
      </c>
      <c r="O21" s="110"/>
      <c r="P21" s="106"/>
      <c r="Q21" s="110">
        <f t="shared" si="9"/>
        <v>1400</v>
      </c>
      <c r="R21" s="110">
        <f t="shared" si="10"/>
        <v>280</v>
      </c>
      <c r="S21" s="110">
        <v>1000</v>
      </c>
      <c r="T21" s="110"/>
      <c r="U21" s="110">
        <v>400</v>
      </c>
      <c r="V21" s="110"/>
      <c r="W21" s="110"/>
      <c r="X21" s="110">
        <f t="shared" si="11"/>
        <v>1400</v>
      </c>
      <c r="Y21" s="105">
        <f t="shared" si="12"/>
        <v>280</v>
      </c>
      <c r="Z21" s="105">
        <f t="shared" si="13"/>
        <v>4150</v>
      </c>
      <c r="AA21" s="105">
        <f t="shared" si="14"/>
        <v>1383.3333333333333</v>
      </c>
    </row>
    <row r="22" spans="1:27" ht="18.95" customHeight="1" x14ac:dyDescent="0.25">
      <c r="A22" s="111">
        <v>23</v>
      </c>
      <c r="B22" s="111" t="s">
        <v>449</v>
      </c>
      <c r="C22" s="117" t="s">
        <v>72</v>
      </c>
      <c r="D22" s="110">
        <v>800</v>
      </c>
      <c r="E22" s="110"/>
      <c r="F22" s="110"/>
      <c r="G22" s="110"/>
      <c r="H22" s="105"/>
      <c r="I22" s="110">
        <f t="shared" si="7"/>
        <v>800</v>
      </c>
      <c r="J22" s="106">
        <f t="shared" si="8"/>
        <v>160</v>
      </c>
      <c r="K22" s="110">
        <v>800</v>
      </c>
      <c r="L22" s="110"/>
      <c r="M22" s="110"/>
      <c r="N22" s="110"/>
      <c r="O22" s="110"/>
      <c r="P22" s="106"/>
      <c r="Q22" s="110">
        <f t="shared" si="9"/>
        <v>800</v>
      </c>
      <c r="R22" s="110">
        <f t="shared" si="10"/>
        <v>160</v>
      </c>
      <c r="S22" s="110">
        <v>800</v>
      </c>
      <c r="T22" s="110"/>
      <c r="U22" s="110"/>
      <c r="V22" s="110"/>
      <c r="W22" s="110"/>
      <c r="X22" s="110">
        <f t="shared" si="11"/>
        <v>800</v>
      </c>
      <c r="Y22" s="105">
        <f t="shared" si="12"/>
        <v>160</v>
      </c>
      <c r="Z22" s="105">
        <f t="shared" si="13"/>
        <v>2400</v>
      </c>
      <c r="AA22" s="105">
        <f t="shared" si="14"/>
        <v>800</v>
      </c>
    </row>
    <row r="23" spans="1:27" ht="18.95" customHeight="1" x14ac:dyDescent="0.25">
      <c r="A23" s="111">
        <v>24</v>
      </c>
      <c r="B23" s="111" t="s">
        <v>448</v>
      </c>
      <c r="C23" s="117" t="s">
        <v>72</v>
      </c>
      <c r="D23" s="110">
        <v>800</v>
      </c>
      <c r="E23" s="110"/>
      <c r="F23" s="110"/>
      <c r="G23" s="110"/>
      <c r="H23" s="105"/>
      <c r="I23" s="110">
        <f t="shared" si="7"/>
        <v>800</v>
      </c>
      <c r="J23" s="106">
        <f t="shared" si="8"/>
        <v>160</v>
      </c>
      <c r="K23" s="110">
        <v>800</v>
      </c>
      <c r="L23" s="110"/>
      <c r="M23" s="110"/>
      <c r="N23" s="110"/>
      <c r="O23" s="110"/>
      <c r="P23" s="106"/>
      <c r="Q23" s="110">
        <f t="shared" si="9"/>
        <v>800</v>
      </c>
      <c r="R23" s="110">
        <f t="shared" si="10"/>
        <v>160</v>
      </c>
      <c r="S23" s="110">
        <v>800</v>
      </c>
      <c r="T23" s="110"/>
      <c r="U23" s="110"/>
      <c r="V23" s="110"/>
      <c r="W23" s="110"/>
      <c r="X23" s="110">
        <f t="shared" si="11"/>
        <v>800</v>
      </c>
      <c r="Y23" s="105">
        <f t="shared" si="12"/>
        <v>160</v>
      </c>
      <c r="Z23" s="105">
        <f t="shared" si="13"/>
        <v>2400</v>
      </c>
      <c r="AA23" s="105">
        <f t="shared" si="14"/>
        <v>800</v>
      </c>
    </row>
    <row r="24" spans="1:27" ht="42.75" customHeight="1" x14ac:dyDescent="0.25">
      <c r="A24" s="111">
        <v>26</v>
      </c>
      <c r="B24" s="99" t="s">
        <v>447</v>
      </c>
      <c r="C24" s="122" t="s">
        <v>446</v>
      </c>
      <c r="D24" s="110">
        <v>1600</v>
      </c>
      <c r="E24" s="110"/>
      <c r="F24" s="110">
        <v>1500</v>
      </c>
      <c r="G24" s="110"/>
      <c r="H24" s="105"/>
      <c r="I24" s="110">
        <f t="shared" si="7"/>
        <v>3100</v>
      </c>
      <c r="J24" s="106">
        <f t="shared" si="8"/>
        <v>620</v>
      </c>
      <c r="K24" s="110">
        <v>1600</v>
      </c>
      <c r="L24" s="110"/>
      <c r="M24" s="110"/>
      <c r="N24" s="110">
        <v>1500</v>
      </c>
      <c r="O24" s="110"/>
      <c r="P24" s="106"/>
      <c r="Q24" s="110">
        <f t="shared" si="9"/>
        <v>3100</v>
      </c>
      <c r="R24" s="110">
        <f t="shared" si="10"/>
        <v>620</v>
      </c>
      <c r="S24" s="110">
        <v>1600</v>
      </c>
      <c r="T24" s="110"/>
      <c r="U24" s="110">
        <v>1500</v>
      </c>
      <c r="V24" s="110"/>
      <c r="W24" s="110"/>
      <c r="X24" s="110">
        <f t="shared" si="11"/>
        <v>3100</v>
      </c>
      <c r="Y24" s="105">
        <f t="shared" si="12"/>
        <v>620</v>
      </c>
      <c r="Z24" s="105">
        <f t="shared" si="13"/>
        <v>9300</v>
      </c>
      <c r="AA24" s="105">
        <f t="shared" si="14"/>
        <v>3100</v>
      </c>
    </row>
    <row r="25" spans="1:27" ht="24" customHeight="1" x14ac:dyDescent="0.25">
      <c r="A25" s="111">
        <v>27</v>
      </c>
      <c r="B25" s="111" t="s">
        <v>445</v>
      </c>
      <c r="C25" s="131" t="s">
        <v>8</v>
      </c>
      <c r="D25" s="110">
        <v>1000</v>
      </c>
      <c r="E25" s="110"/>
      <c r="F25" s="110">
        <v>200</v>
      </c>
      <c r="G25" s="110"/>
      <c r="H25" s="105"/>
      <c r="I25" s="110">
        <f t="shared" si="7"/>
        <v>1200</v>
      </c>
      <c r="J25" s="106">
        <f t="shared" si="8"/>
        <v>240</v>
      </c>
      <c r="K25" s="110">
        <v>1150</v>
      </c>
      <c r="L25" s="110"/>
      <c r="M25" s="110"/>
      <c r="N25" s="110">
        <v>250</v>
      </c>
      <c r="O25" s="110"/>
      <c r="P25" s="106"/>
      <c r="Q25" s="110">
        <f t="shared" si="9"/>
        <v>1400</v>
      </c>
      <c r="R25" s="110">
        <f t="shared" si="10"/>
        <v>280</v>
      </c>
      <c r="S25" s="110">
        <v>523.80999999999995</v>
      </c>
      <c r="T25" s="110"/>
      <c r="U25" s="110">
        <v>250</v>
      </c>
      <c r="V25" s="110"/>
      <c r="W25" s="110"/>
      <c r="X25" s="110">
        <f t="shared" si="11"/>
        <v>773.81</v>
      </c>
      <c r="Y25" s="105">
        <f t="shared" si="12"/>
        <v>154.762</v>
      </c>
      <c r="Z25" s="105">
        <f t="shared" si="13"/>
        <v>3373.81</v>
      </c>
      <c r="AA25" s="105">
        <f t="shared" si="14"/>
        <v>1124.6033333333332</v>
      </c>
    </row>
    <row r="26" spans="1:27" ht="22.5" customHeight="1" x14ac:dyDescent="0.25">
      <c r="A26" s="111">
        <v>28</v>
      </c>
      <c r="B26" s="111" t="s">
        <v>444</v>
      </c>
      <c r="C26" s="131" t="s">
        <v>8</v>
      </c>
      <c r="D26" s="110">
        <v>1000</v>
      </c>
      <c r="E26" s="110"/>
      <c r="F26" s="110">
        <v>250</v>
      </c>
      <c r="G26" s="110"/>
      <c r="H26" s="105"/>
      <c r="I26" s="110">
        <f t="shared" si="7"/>
        <v>1250</v>
      </c>
      <c r="J26" s="106">
        <f t="shared" si="8"/>
        <v>250</v>
      </c>
      <c r="K26" s="110">
        <v>1000</v>
      </c>
      <c r="L26" s="110"/>
      <c r="M26" s="110"/>
      <c r="N26" s="110">
        <v>300</v>
      </c>
      <c r="O26" s="110"/>
      <c r="P26" s="106"/>
      <c r="Q26" s="110">
        <f t="shared" si="9"/>
        <v>1300</v>
      </c>
      <c r="R26" s="110">
        <f t="shared" si="10"/>
        <v>260</v>
      </c>
      <c r="S26" s="110">
        <v>1000</v>
      </c>
      <c r="T26" s="110"/>
      <c r="U26" s="110">
        <v>300</v>
      </c>
      <c r="V26" s="110"/>
      <c r="W26" s="110"/>
      <c r="X26" s="110">
        <f t="shared" si="11"/>
        <v>1300</v>
      </c>
      <c r="Y26" s="105">
        <f t="shared" si="12"/>
        <v>260</v>
      </c>
      <c r="Z26" s="105">
        <f t="shared" si="13"/>
        <v>3850</v>
      </c>
      <c r="AA26" s="105">
        <f t="shared" si="14"/>
        <v>1283.3333333333333</v>
      </c>
    </row>
    <row r="27" spans="1:27" ht="24" customHeight="1" x14ac:dyDescent="0.25">
      <c r="A27" s="111">
        <v>29</v>
      </c>
      <c r="B27" s="111" t="s">
        <v>443</v>
      </c>
      <c r="C27" s="117" t="s">
        <v>9</v>
      </c>
      <c r="D27" s="110">
        <v>900</v>
      </c>
      <c r="E27" s="110"/>
      <c r="F27" s="110">
        <v>450</v>
      </c>
      <c r="G27" s="110"/>
      <c r="H27" s="105"/>
      <c r="I27" s="110">
        <f t="shared" si="7"/>
        <v>1350</v>
      </c>
      <c r="J27" s="106">
        <f t="shared" si="8"/>
        <v>270</v>
      </c>
      <c r="K27" s="110">
        <v>900</v>
      </c>
      <c r="L27" s="110"/>
      <c r="M27" s="110"/>
      <c r="N27" s="110">
        <v>250</v>
      </c>
      <c r="O27" s="110"/>
      <c r="P27" s="106"/>
      <c r="Q27" s="110">
        <f t="shared" si="9"/>
        <v>1150</v>
      </c>
      <c r="R27" s="110">
        <f t="shared" si="10"/>
        <v>230</v>
      </c>
      <c r="S27" s="110">
        <v>900</v>
      </c>
      <c r="T27" s="110"/>
      <c r="U27" s="110">
        <v>250</v>
      </c>
      <c r="V27" s="110"/>
      <c r="W27" s="110"/>
      <c r="X27" s="110">
        <f t="shared" si="11"/>
        <v>1150</v>
      </c>
      <c r="Y27" s="105">
        <f t="shared" si="12"/>
        <v>230</v>
      </c>
      <c r="Z27" s="105">
        <f t="shared" si="13"/>
        <v>3650</v>
      </c>
      <c r="AA27" s="105">
        <f t="shared" si="14"/>
        <v>1216.6666666666667</v>
      </c>
    </row>
    <row r="28" spans="1:27" ht="18.95" customHeight="1" x14ac:dyDescent="0.25">
      <c r="A28" s="111">
        <v>30</v>
      </c>
      <c r="B28" s="111" t="s">
        <v>442</v>
      </c>
      <c r="C28" s="117" t="s">
        <v>9</v>
      </c>
      <c r="D28" s="110">
        <v>900</v>
      </c>
      <c r="E28" s="110"/>
      <c r="F28" s="110">
        <v>200</v>
      </c>
      <c r="G28" s="110"/>
      <c r="H28" s="105"/>
      <c r="I28" s="110">
        <f t="shared" si="7"/>
        <v>1100</v>
      </c>
      <c r="J28" s="106">
        <f t="shared" si="8"/>
        <v>220</v>
      </c>
      <c r="K28" s="110">
        <v>900</v>
      </c>
      <c r="L28" s="110"/>
      <c r="M28" s="110"/>
      <c r="N28" s="110">
        <v>250</v>
      </c>
      <c r="O28" s="110"/>
      <c r="P28" s="106"/>
      <c r="Q28" s="110">
        <f t="shared" si="9"/>
        <v>1150</v>
      </c>
      <c r="R28" s="110">
        <f t="shared" si="10"/>
        <v>230</v>
      </c>
      <c r="S28" s="110">
        <v>900</v>
      </c>
      <c r="T28" s="110"/>
      <c r="U28" s="110">
        <v>250</v>
      </c>
      <c r="V28" s="110"/>
      <c r="W28" s="110"/>
      <c r="X28" s="110">
        <f t="shared" si="11"/>
        <v>1150</v>
      </c>
      <c r="Y28" s="105">
        <f t="shared" si="12"/>
        <v>230</v>
      </c>
      <c r="Z28" s="105">
        <f t="shared" si="13"/>
        <v>3400</v>
      </c>
      <c r="AA28" s="105">
        <f t="shared" si="14"/>
        <v>1133.3333333333333</v>
      </c>
    </row>
    <row r="29" spans="1:27" ht="18.95" customHeight="1" x14ac:dyDescent="0.25">
      <c r="A29" s="111">
        <v>31</v>
      </c>
      <c r="B29" s="111" t="s">
        <v>441</v>
      </c>
      <c r="C29" s="117" t="s">
        <v>10</v>
      </c>
      <c r="D29" s="110">
        <v>800</v>
      </c>
      <c r="E29" s="110"/>
      <c r="F29" s="110">
        <v>100</v>
      </c>
      <c r="G29" s="110"/>
      <c r="H29" s="105"/>
      <c r="I29" s="110">
        <f t="shared" si="7"/>
        <v>900</v>
      </c>
      <c r="J29" s="106">
        <f t="shared" si="8"/>
        <v>180</v>
      </c>
      <c r="K29" s="110">
        <v>440</v>
      </c>
      <c r="L29" s="110"/>
      <c r="M29" s="110"/>
      <c r="N29" s="110">
        <v>100</v>
      </c>
      <c r="O29" s="110"/>
      <c r="P29" s="106">
        <v>360</v>
      </c>
      <c r="Q29" s="110">
        <f t="shared" si="9"/>
        <v>900</v>
      </c>
      <c r="R29" s="110">
        <f t="shared" si="10"/>
        <v>180</v>
      </c>
      <c r="S29" s="110">
        <v>224.76</v>
      </c>
      <c r="T29" s="110"/>
      <c r="U29" s="110">
        <v>100</v>
      </c>
      <c r="V29" s="110"/>
      <c r="W29" s="110">
        <v>194.28</v>
      </c>
      <c r="X29" s="110">
        <f t="shared" si="11"/>
        <v>519.04</v>
      </c>
      <c r="Y29" s="105">
        <f t="shared" si="12"/>
        <v>103.80799999999999</v>
      </c>
      <c r="Z29" s="105">
        <f t="shared" si="13"/>
        <v>2319.04</v>
      </c>
      <c r="AA29" s="105">
        <f t="shared" si="14"/>
        <v>773.01333333333332</v>
      </c>
    </row>
    <row r="30" spans="1:27" ht="18.95" customHeight="1" x14ac:dyDescent="0.25">
      <c r="A30" s="111">
        <v>32</v>
      </c>
      <c r="B30" s="111" t="s">
        <v>440</v>
      </c>
      <c r="C30" s="117" t="s">
        <v>10</v>
      </c>
      <c r="D30" s="110">
        <v>800</v>
      </c>
      <c r="E30" s="110"/>
      <c r="F30" s="110"/>
      <c r="G30" s="110"/>
      <c r="H30" s="105"/>
      <c r="I30" s="110">
        <f t="shared" si="7"/>
        <v>800</v>
      </c>
      <c r="J30" s="106">
        <f t="shared" si="8"/>
        <v>160</v>
      </c>
      <c r="K30" s="110">
        <v>800</v>
      </c>
      <c r="L30" s="110"/>
      <c r="M30" s="110"/>
      <c r="N30" s="110"/>
      <c r="O30" s="110"/>
      <c r="P30" s="106"/>
      <c r="Q30" s="110">
        <f t="shared" si="9"/>
        <v>800</v>
      </c>
      <c r="R30" s="110">
        <f t="shared" si="10"/>
        <v>160</v>
      </c>
      <c r="S30" s="110">
        <v>800</v>
      </c>
      <c r="T30" s="110"/>
      <c r="U30" s="110"/>
      <c r="V30" s="110"/>
      <c r="W30" s="110"/>
      <c r="X30" s="110">
        <f t="shared" si="11"/>
        <v>800</v>
      </c>
      <c r="Y30" s="105">
        <f t="shared" si="12"/>
        <v>160</v>
      </c>
      <c r="Z30" s="105">
        <f t="shared" si="13"/>
        <v>2400</v>
      </c>
      <c r="AA30" s="105">
        <f t="shared" si="14"/>
        <v>800</v>
      </c>
    </row>
    <row r="31" spans="1:27" ht="18.95" customHeight="1" x14ac:dyDescent="0.25">
      <c r="A31" s="111">
        <v>33</v>
      </c>
      <c r="B31" s="111" t="s">
        <v>439</v>
      </c>
      <c r="C31" s="117" t="s">
        <v>10</v>
      </c>
      <c r="D31" s="110">
        <v>800</v>
      </c>
      <c r="E31" s="110"/>
      <c r="F31" s="110">
        <v>240</v>
      </c>
      <c r="G31" s="110"/>
      <c r="H31" s="105"/>
      <c r="I31" s="110">
        <f t="shared" si="7"/>
        <v>1040</v>
      </c>
      <c r="J31" s="106">
        <f t="shared" si="8"/>
        <v>208</v>
      </c>
      <c r="K31" s="110">
        <v>800</v>
      </c>
      <c r="L31" s="110"/>
      <c r="M31" s="110"/>
      <c r="N31" s="110">
        <v>240</v>
      </c>
      <c r="O31" s="110"/>
      <c r="P31" s="106"/>
      <c r="Q31" s="110">
        <f t="shared" si="9"/>
        <v>1040</v>
      </c>
      <c r="R31" s="110">
        <f t="shared" si="10"/>
        <v>208</v>
      </c>
      <c r="S31" s="110">
        <v>800</v>
      </c>
      <c r="T31" s="110"/>
      <c r="U31" s="110">
        <v>240</v>
      </c>
      <c r="V31" s="110"/>
      <c r="W31" s="110"/>
      <c r="X31" s="110">
        <f t="shared" si="11"/>
        <v>1040</v>
      </c>
      <c r="Y31" s="105">
        <f t="shared" si="12"/>
        <v>208</v>
      </c>
      <c r="Z31" s="105">
        <f t="shared" si="13"/>
        <v>3120</v>
      </c>
      <c r="AA31" s="105">
        <f t="shared" si="14"/>
        <v>1040</v>
      </c>
    </row>
    <row r="32" spans="1:27" ht="18.95" customHeight="1" x14ac:dyDescent="0.25">
      <c r="A32" s="111">
        <v>34</v>
      </c>
      <c r="B32" s="111" t="s">
        <v>438</v>
      </c>
      <c r="C32" s="117" t="s">
        <v>10</v>
      </c>
      <c r="D32" s="110">
        <v>800</v>
      </c>
      <c r="E32" s="110"/>
      <c r="F32" s="110">
        <v>100</v>
      </c>
      <c r="G32" s="110"/>
      <c r="H32" s="105"/>
      <c r="I32" s="110">
        <f t="shared" si="7"/>
        <v>900</v>
      </c>
      <c r="J32" s="106">
        <f t="shared" si="8"/>
        <v>180</v>
      </c>
      <c r="K32" s="110">
        <v>800</v>
      </c>
      <c r="L32" s="110"/>
      <c r="M32" s="110"/>
      <c r="N32" s="110">
        <v>100</v>
      </c>
      <c r="O32" s="110"/>
      <c r="P32" s="106"/>
      <c r="Q32" s="110">
        <f t="shared" si="9"/>
        <v>900</v>
      </c>
      <c r="R32" s="110">
        <f t="shared" si="10"/>
        <v>180</v>
      </c>
      <c r="S32" s="110">
        <v>800</v>
      </c>
      <c r="T32" s="110"/>
      <c r="U32" s="110">
        <v>100</v>
      </c>
      <c r="V32" s="110"/>
      <c r="W32" s="110"/>
      <c r="X32" s="110">
        <f t="shared" si="11"/>
        <v>900</v>
      </c>
      <c r="Y32" s="105">
        <f t="shared" si="12"/>
        <v>180</v>
      </c>
      <c r="Z32" s="105">
        <f t="shared" si="13"/>
        <v>2700</v>
      </c>
      <c r="AA32" s="105">
        <f t="shared" si="14"/>
        <v>900</v>
      </c>
    </row>
    <row r="33" spans="1:27" ht="18.95" customHeight="1" x14ac:dyDescent="0.25">
      <c r="A33" s="111">
        <v>35</v>
      </c>
      <c r="B33" s="111" t="s">
        <v>437</v>
      </c>
      <c r="C33" s="117" t="s">
        <v>10</v>
      </c>
      <c r="D33" s="110">
        <v>800</v>
      </c>
      <c r="E33" s="110"/>
      <c r="F33" s="110"/>
      <c r="G33" s="110"/>
      <c r="H33" s="105"/>
      <c r="I33" s="110">
        <f t="shared" si="7"/>
        <v>800</v>
      </c>
      <c r="J33" s="106">
        <f t="shared" si="8"/>
        <v>160</v>
      </c>
      <c r="K33" s="110">
        <v>800</v>
      </c>
      <c r="L33" s="110"/>
      <c r="M33" s="110"/>
      <c r="N33" s="110"/>
      <c r="O33" s="110"/>
      <c r="P33" s="106"/>
      <c r="Q33" s="110">
        <f t="shared" si="9"/>
        <v>800</v>
      </c>
      <c r="R33" s="110">
        <f t="shared" si="10"/>
        <v>160</v>
      </c>
      <c r="S33" s="110">
        <v>800</v>
      </c>
      <c r="T33" s="110"/>
      <c r="U33" s="110"/>
      <c r="V33" s="110"/>
      <c r="W33" s="110"/>
      <c r="X33" s="110">
        <f t="shared" si="11"/>
        <v>800</v>
      </c>
      <c r="Y33" s="105">
        <f t="shared" si="12"/>
        <v>160</v>
      </c>
      <c r="Z33" s="105">
        <f t="shared" si="13"/>
        <v>2400</v>
      </c>
      <c r="AA33" s="105">
        <f t="shared" si="14"/>
        <v>800</v>
      </c>
    </row>
    <row r="34" spans="1:27" ht="18.95" customHeight="1" x14ac:dyDescent="0.25">
      <c r="A34" s="111">
        <v>36</v>
      </c>
      <c r="B34" s="111" t="s">
        <v>436</v>
      </c>
      <c r="C34" s="117" t="s">
        <v>10</v>
      </c>
      <c r="D34" s="110">
        <v>800</v>
      </c>
      <c r="E34" s="110"/>
      <c r="F34" s="110"/>
      <c r="G34" s="110"/>
      <c r="H34" s="105"/>
      <c r="I34" s="110">
        <f t="shared" si="7"/>
        <v>800</v>
      </c>
      <c r="J34" s="106">
        <f t="shared" si="8"/>
        <v>160</v>
      </c>
      <c r="K34" s="110">
        <v>560</v>
      </c>
      <c r="L34" s="110"/>
      <c r="M34" s="110"/>
      <c r="N34" s="110"/>
      <c r="O34" s="110"/>
      <c r="P34" s="106">
        <v>240</v>
      </c>
      <c r="Q34" s="110">
        <f t="shared" si="9"/>
        <v>800</v>
      </c>
      <c r="R34" s="110">
        <f t="shared" si="10"/>
        <v>160</v>
      </c>
      <c r="S34" s="110">
        <v>685.71</v>
      </c>
      <c r="T34" s="110"/>
      <c r="U34" s="110"/>
      <c r="V34" s="110"/>
      <c r="W34" s="110">
        <v>114.28</v>
      </c>
      <c r="X34" s="110">
        <f t="shared" si="11"/>
        <v>799.99</v>
      </c>
      <c r="Y34" s="105">
        <f t="shared" si="12"/>
        <v>159.99800000000002</v>
      </c>
      <c r="Z34" s="105">
        <f t="shared" si="13"/>
        <v>2399.9899999999998</v>
      </c>
      <c r="AA34" s="105">
        <f t="shared" si="14"/>
        <v>799.99666666666656</v>
      </c>
    </row>
    <row r="35" spans="1:27" ht="18.95" customHeight="1" x14ac:dyDescent="0.25">
      <c r="A35" s="111">
        <v>37</v>
      </c>
      <c r="B35" s="111" t="s">
        <v>435</v>
      </c>
      <c r="C35" s="117" t="s">
        <v>10</v>
      </c>
      <c r="D35" s="110">
        <v>800</v>
      </c>
      <c r="E35" s="110"/>
      <c r="F35" s="110"/>
      <c r="G35" s="110"/>
      <c r="H35" s="105"/>
      <c r="I35" s="110">
        <f t="shared" si="7"/>
        <v>800</v>
      </c>
      <c r="J35" s="106">
        <f t="shared" si="8"/>
        <v>160</v>
      </c>
      <c r="K35" s="110">
        <v>800</v>
      </c>
      <c r="L35" s="110"/>
      <c r="M35" s="110"/>
      <c r="N35" s="110"/>
      <c r="O35" s="110"/>
      <c r="P35" s="106"/>
      <c r="Q35" s="110">
        <f t="shared" si="9"/>
        <v>800</v>
      </c>
      <c r="R35" s="110">
        <f t="shared" si="10"/>
        <v>160</v>
      </c>
      <c r="S35" s="110">
        <v>800</v>
      </c>
      <c r="T35" s="110"/>
      <c r="U35" s="110"/>
      <c r="V35" s="110"/>
      <c r="W35" s="110"/>
      <c r="X35" s="110">
        <f t="shared" si="11"/>
        <v>800</v>
      </c>
      <c r="Y35" s="105">
        <f t="shared" si="12"/>
        <v>160</v>
      </c>
      <c r="Z35" s="105">
        <f t="shared" si="13"/>
        <v>2400</v>
      </c>
      <c r="AA35" s="105">
        <f t="shared" si="14"/>
        <v>800</v>
      </c>
    </row>
    <row r="36" spans="1:27" ht="22.5" customHeight="1" x14ac:dyDescent="0.25">
      <c r="A36" s="111">
        <v>38</v>
      </c>
      <c r="B36" s="111" t="s">
        <v>434</v>
      </c>
      <c r="C36" s="117" t="s">
        <v>10</v>
      </c>
      <c r="D36" s="110">
        <v>800</v>
      </c>
      <c r="E36" s="110"/>
      <c r="F36" s="110"/>
      <c r="G36" s="110"/>
      <c r="H36" s="105"/>
      <c r="I36" s="110">
        <f t="shared" si="7"/>
        <v>800</v>
      </c>
      <c r="J36" s="106">
        <f t="shared" si="8"/>
        <v>160</v>
      </c>
      <c r="K36" s="110">
        <v>800</v>
      </c>
      <c r="L36" s="110"/>
      <c r="M36" s="110"/>
      <c r="N36" s="110"/>
      <c r="O36" s="110"/>
      <c r="P36" s="106"/>
      <c r="Q36" s="110">
        <f t="shared" si="9"/>
        <v>800</v>
      </c>
      <c r="R36" s="110">
        <f t="shared" si="10"/>
        <v>160</v>
      </c>
      <c r="S36" s="110">
        <v>800</v>
      </c>
      <c r="T36" s="110"/>
      <c r="U36" s="110"/>
      <c r="V36" s="110"/>
      <c r="W36" s="110"/>
      <c r="X36" s="110">
        <f t="shared" si="11"/>
        <v>800</v>
      </c>
      <c r="Y36" s="105">
        <f t="shared" si="12"/>
        <v>160</v>
      </c>
      <c r="Z36" s="105">
        <f t="shared" si="13"/>
        <v>2400</v>
      </c>
      <c r="AA36" s="105">
        <f t="shared" si="14"/>
        <v>800</v>
      </c>
    </row>
    <row r="37" spans="1:27" ht="22.5" customHeight="1" x14ac:dyDescent="0.25">
      <c r="A37" s="111">
        <v>39</v>
      </c>
      <c r="B37" s="111" t="s">
        <v>433</v>
      </c>
      <c r="C37" s="117" t="s">
        <v>10</v>
      </c>
      <c r="D37" s="110">
        <v>800</v>
      </c>
      <c r="E37" s="110"/>
      <c r="F37" s="110">
        <v>200</v>
      </c>
      <c r="G37" s="110"/>
      <c r="H37" s="105"/>
      <c r="I37" s="110">
        <f t="shared" si="7"/>
        <v>1000</v>
      </c>
      <c r="J37" s="106">
        <f t="shared" si="8"/>
        <v>200</v>
      </c>
      <c r="K37" s="110">
        <v>800</v>
      </c>
      <c r="L37" s="110"/>
      <c r="M37" s="110"/>
      <c r="N37" s="110">
        <v>100</v>
      </c>
      <c r="O37" s="110"/>
      <c r="P37" s="106"/>
      <c r="Q37" s="110">
        <f t="shared" si="9"/>
        <v>900</v>
      </c>
      <c r="R37" s="110">
        <f t="shared" si="10"/>
        <v>180</v>
      </c>
      <c r="S37" s="110">
        <v>800</v>
      </c>
      <c r="T37" s="110"/>
      <c r="U37" s="110">
        <v>100</v>
      </c>
      <c r="V37" s="110"/>
      <c r="W37" s="110"/>
      <c r="X37" s="110">
        <f t="shared" si="11"/>
        <v>900</v>
      </c>
      <c r="Y37" s="105">
        <f t="shared" si="12"/>
        <v>180</v>
      </c>
      <c r="Z37" s="105">
        <f t="shared" si="13"/>
        <v>2800</v>
      </c>
      <c r="AA37" s="105">
        <f t="shared" si="14"/>
        <v>933.33333333333337</v>
      </c>
    </row>
    <row r="38" spans="1:27" ht="18.95" customHeight="1" x14ac:dyDescent="0.25">
      <c r="A38" s="111">
        <v>40</v>
      </c>
      <c r="B38" s="111" t="s">
        <v>432</v>
      </c>
      <c r="C38" s="117" t="s">
        <v>10</v>
      </c>
      <c r="D38" s="110">
        <v>800</v>
      </c>
      <c r="E38" s="110"/>
      <c r="F38" s="110">
        <v>100</v>
      </c>
      <c r="G38" s="110"/>
      <c r="H38" s="105"/>
      <c r="I38" s="110">
        <f t="shared" si="7"/>
        <v>900</v>
      </c>
      <c r="J38" s="106">
        <f t="shared" si="8"/>
        <v>180</v>
      </c>
      <c r="K38" s="110">
        <v>400</v>
      </c>
      <c r="L38" s="110"/>
      <c r="M38" s="110"/>
      <c r="N38" s="110">
        <v>100</v>
      </c>
      <c r="O38" s="110"/>
      <c r="P38" s="106"/>
      <c r="Q38" s="110">
        <f t="shared" si="9"/>
        <v>500</v>
      </c>
      <c r="R38" s="110">
        <f t="shared" si="10"/>
        <v>100</v>
      </c>
      <c r="S38" s="110">
        <v>761.9</v>
      </c>
      <c r="T38" s="110"/>
      <c r="U38" s="110">
        <v>100</v>
      </c>
      <c r="V38" s="110"/>
      <c r="W38" s="110">
        <f>120+318.09</f>
        <v>438.09</v>
      </c>
      <c r="X38" s="110">
        <f t="shared" si="11"/>
        <v>1299.9899999999998</v>
      </c>
      <c r="Y38" s="105">
        <f t="shared" si="12"/>
        <v>259.99799999999999</v>
      </c>
      <c r="Z38" s="105">
        <f t="shared" si="13"/>
        <v>2699.99</v>
      </c>
      <c r="AA38" s="105">
        <f t="shared" si="14"/>
        <v>899.99666666666656</v>
      </c>
    </row>
    <row r="39" spans="1:27" ht="18.95" customHeight="1" x14ac:dyDescent="0.25">
      <c r="A39" s="111">
        <v>41</v>
      </c>
      <c r="B39" s="111" t="s">
        <v>431</v>
      </c>
      <c r="C39" s="117" t="s">
        <v>10</v>
      </c>
      <c r="D39" s="110">
        <v>800</v>
      </c>
      <c r="E39" s="110"/>
      <c r="F39" s="110">
        <v>100</v>
      </c>
      <c r="G39" s="110"/>
      <c r="H39" s="105"/>
      <c r="I39" s="110">
        <f t="shared" si="7"/>
        <v>900</v>
      </c>
      <c r="J39" s="106">
        <f t="shared" si="8"/>
        <v>180</v>
      </c>
      <c r="K39" s="110">
        <v>800</v>
      </c>
      <c r="L39" s="110"/>
      <c r="M39" s="110"/>
      <c r="N39" s="110">
        <v>100</v>
      </c>
      <c r="O39" s="110"/>
      <c r="P39" s="106"/>
      <c r="Q39" s="110">
        <f t="shared" si="9"/>
        <v>900</v>
      </c>
      <c r="R39" s="110">
        <f t="shared" si="10"/>
        <v>180</v>
      </c>
      <c r="S39" s="110">
        <v>800</v>
      </c>
      <c r="T39" s="110"/>
      <c r="U39" s="110">
        <v>100</v>
      </c>
      <c r="V39" s="110"/>
      <c r="W39" s="110"/>
      <c r="X39" s="110">
        <f t="shared" si="11"/>
        <v>900</v>
      </c>
      <c r="Y39" s="105">
        <f t="shared" si="12"/>
        <v>180</v>
      </c>
      <c r="Z39" s="105">
        <f t="shared" si="13"/>
        <v>2700</v>
      </c>
      <c r="AA39" s="105">
        <f t="shared" si="14"/>
        <v>900</v>
      </c>
    </row>
    <row r="40" spans="1:27" ht="26.25" customHeight="1" x14ac:dyDescent="0.25">
      <c r="A40" s="111">
        <v>42</v>
      </c>
      <c r="B40" s="99" t="s">
        <v>430</v>
      </c>
      <c r="C40" s="122" t="s">
        <v>429</v>
      </c>
      <c r="D40" s="110">
        <v>2150</v>
      </c>
      <c r="E40" s="110"/>
      <c r="F40" s="110">
        <v>2150</v>
      </c>
      <c r="G40" s="110"/>
      <c r="H40" s="105"/>
      <c r="I40" s="110">
        <f t="shared" si="7"/>
        <v>4300</v>
      </c>
      <c r="J40" s="106">
        <f t="shared" si="8"/>
        <v>860</v>
      </c>
      <c r="K40" s="110">
        <v>2150</v>
      </c>
      <c r="L40" s="110"/>
      <c r="M40" s="110"/>
      <c r="N40" s="110">
        <v>2150</v>
      </c>
      <c r="O40" s="110"/>
      <c r="P40" s="106"/>
      <c r="Q40" s="110">
        <f t="shared" si="9"/>
        <v>4300</v>
      </c>
      <c r="R40" s="110">
        <f t="shared" si="10"/>
        <v>860</v>
      </c>
      <c r="S40" s="110">
        <v>2150</v>
      </c>
      <c r="T40" s="110"/>
      <c r="U40" s="110">
        <v>2150</v>
      </c>
      <c r="V40" s="110"/>
      <c r="W40" s="110"/>
      <c r="X40" s="110">
        <f t="shared" si="11"/>
        <v>4300</v>
      </c>
      <c r="Y40" s="105">
        <f t="shared" si="12"/>
        <v>860</v>
      </c>
      <c r="Z40" s="105">
        <f t="shared" si="13"/>
        <v>12900</v>
      </c>
      <c r="AA40" s="105">
        <f t="shared" si="14"/>
        <v>4300</v>
      </c>
    </row>
    <row r="41" spans="1:27" ht="30" customHeight="1" x14ac:dyDescent="0.25">
      <c r="A41" s="111">
        <v>43</v>
      </c>
      <c r="B41" s="99" t="s">
        <v>428</v>
      </c>
      <c r="C41" s="122" t="s">
        <v>5</v>
      </c>
      <c r="D41" s="110">
        <v>1850</v>
      </c>
      <c r="E41" s="110"/>
      <c r="F41" s="110">
        <v>1850</v>
      </c>
      <c r="G41" s="110"/>
      <c r="H41" s="105"/>
      <c r="I41" s="110">
        <f t="shared" si="7"/>
        <v>3700</v>
      </c>
      <c r="J41" s="106">
        <f t="shared" si="8"/>
        <v>740</v>
      </c>
      <c r="K41" s="110">
        <v>1850</v>
      </c>
      <c r="L41" s="110"/>
      <c r="M41" s="110"/>
      <c r="N41" s="110">
        <v>1850</v>
      </c>
      <c r="O41" s="110"/>
      <c r="P41" s="106"/>
      <c r="Q41" s="110">
        <f t="shared" si="9"/>
        <v>3700</v>
      </c>
      <c r="R41" s="110">
        <f t="shared" si="10"/>
        <v>740</v>
      </c>
      <c r="S41" s="110">
        <v>1850</v>
      </c>
      <c r="T41" s="110"/>
      <c r="U41" s="110">
        <v>1850</v>
      </c>
      <c r="V41" s="110"/>
      <c r="W41" s="110"/>
      <c r="X41" s="110">
        <f t="shared" si="11"/>
        <v>3700</v>
      </c>
      <c r="Y41" s="105">
        <f t="shared" si="12"/>
        <v>740</v>
      </c>
      <c r="Z41" s="105">
        <f t="shared" si="13"/>
        <v>11100</v>
      </c>
      <c r="AA41" s="105">
        <f t="shared" si="14"/>
        <v>3700</v>
      </c>
    </row>
    <row r="42" spans="1:27" ht="30" customHeight="1" x14ac:dyDescent="0.25">
      <c r="A42" s="111">
        <v>44</v>
      </c>
      <c r="B42" s="111" t="s">
        <v>427</v>
      </c>
      <c r="C42" s="99" t="s">
        <v>597</v>
      </c>
      <c r="D42" s="110">
        <v>1425</v>
      </c>
      <c r="E42" s="110"/>
      <c r="F42" s="110">
        <v>1000</v>
      </c>
      <c r="G42" s="110"/>
      <c r="H42" s="105"/>
      <c r="I42" s="110">
        <f t="shared" si="7"/>
        <v>2425</v>
      </c>
      <c r="J42" s="106">
        <f t="shared" si="8"/>
        <v>485</v>
      </c>
      <c r="K42" s="110">
        <v>1600</v>
      </c>
      <c r="L42" s="110"/>
      <c r="M42" s="110"/>
      <c r="N42" s="110">
        <v>1000</v>
      </c>
      <c r="O42" s="110"/>
      <c r="P42" s="106"/>
      <c r="Q42" s="110">
        <f t="shared" si="9"/>
        <v>2600</v>
      </c>
      <c r="R42" s="110">
        <f t="shared" si="10"/>
        <v>520</v>
      </c>
      <c r="S42" s="110">
        <v>1600</v>
      </c>
      <c r="T42" s="110"/>
      <c r="U42" s="110">
        <v>800</v>
      </c>
      <c r="V42" s="110"/>
      <c r="W42" s="110"/>
      <c r="X42" s="110">
        <f t="shared" si="11"/>
        <v>2400</v>
      </c>
      <c r="Y42" s="105">
        <f t="shared" si="12"/>
        <v>480</v>
      </c>
      <c r="Z42" s="105">
        <f t="shared" si="13"/>
        <v>7425</v>
      </c>
      <c r="AA42" s="105">
        <f t="shared" si="14"/>
        <v>2475</v>
      </c>
    </row>
    <row r="43" spans="1:27" ht="21.75" customHeight="1" x14ac:dyDescent="0.25">
      <c r="A43" s="111">
        <v>45</v>
      </c>
      <c r="B43" s="111" t="s">
        <v>425</v>
      </c>
      <c r="C43" s="117" t="s">
        <v>9</v>
      </c>
      <c r="D43" s="110">
        <v>810</v>
      </c>
      <c r="E43" s="110"/>
      <c r="F43" s="110">
        <v>300</v>
      </c>
      <c r="G43" s="110"/>
      <c r="H43" s="105">
        <v>90</v>
      </c>
      <c r="I43" s="110">
        <f t="shared" si="7"/>
        <v>1200</v>
      </c>
      <c r="J43" s="106">
        <f t="shared" si="8"/>
        <v>240</v>
      </c>
      <c r="K43" s="110">
        <v>900</v>
      </c>
      <c r="L43" s="110"/>
      <c r="M43" s="110"/>
      <c r="N43" s="110">
        <v>400</v>
      </c>
      <c r="O43" s="110"/>
      <c r="P43" s="106"/>
      <c r="Q43" s="110">
        <f t="shared" si="9"/>
        <v>1300</v>
      </c>
      <c r="R43" s="110">
        <f t="shared" si="10"/>
        <v>260</v>
      </c>
      <c r="S43" s="110">
        <v>900</v>
      </c>
      <c r="T43" s="110"/>
      <c r="U43" s="110">
        <v>300</v>
      </c>
      <c r="V43" s="110"/>
      <c r="W43" s="110"/>
      <c r="X43" s="110">
        <f t="shared" si="11"/>
        <v>1200</v>
      </c>
      <c r="Y43" s="105">
        <f t="shared" si="12"/>
        <v>240</v>
      </c>
      <c r="Z43" s="105">
        <f t="shared" si="13"/>
        <v>3700</v>
      </c>
      <c r="AA43" s="105">
        <f t="shared" si="14"/>
        <v>1233.3333333333333</v>
      </c>
    </row>
    <row r="44" spans="1:27" ht="21.75" customHeight="1" x14ac:dyDescent="0.25">
      <c r="A44" s="111">
        <v>46</v>
      </c>
      <c r="B44" s="111" t="s">
        <v>424</v>
      </c>
      <c r="C44" s="117" t="s">
        <v>8</v>
      </c>
      <c r="D44" s="110">
        <v>1000</v>
      </c>
      <c r="E44" s="110"/>
      <c r="F44" s="110">
        <v>300</v>
      </c>
      <c r="G44" s="110"/>
      <c r="H44" s="105"/>
      <c r="I44" s="110">
        <f t="shared" si="7"/>
        <v>1300</v>
      </c>
      <c r="J44" s="106">
        <f t="shared" si="8"/>
        <v>260</v>
      </c>
      <c r="K44" s="110">
        <v>1000</v>
      </c>
      <c r="L44" s="110"/>
      <c r="M44" s="110"/>
      <c r="N44" s="110">
        <v>400</v>
      </c>
      <c r="O44" s="110"/>
      <c r="P44" s="106"/>
      <c r="Q44" s="110">
        <f t="shared" si="9"/>
        <v>1400</v>
      </c>
      <c r="R44" s="110">
        <f t="shared" si="10"/>
        <v>280</v>
      </c>
      <c r="S44" s="110">
        <v>1000</v>
      </c>
      <c r="T44" s="110"/>
      <c r="U44" s="110">
        <v>300</v>
      </c>
      <c r="V44" s="110"/>
      <c r="W44" s="110"/>
      <c r="X44" s="110">
        <f t="shared" si="11"/>
        <v>1300</v>
      </c>
      <c r="Y44" s="105">
        <f t="shared" si="12"/>
        <v>260</v>
      </c>
      <c r="Z44" s="105">
        <f t="shared" si="13"/>
        <v>4000</v>
      </c>
      <c r="AA44" s="105">
        <f t="shared" si="14"/>
        <v>1333.3333333333333</v>
      </c>
    </row>
    <row r="45" spans="1:27" ht="26.25" customHeight="1" x14ac:dyDescent="0.25">
      <c r="A45" s="111">
        <v>47</v>
      </c>
      <c r="B45" s="111" t="s">
        <v>423</v>
      </c>
      <c r="C45" s="117" t="s">
        <v>9</v>
      </c>
      <c r="D45" s="110">
        <v>900</v>
      </c>
      <c r="E45" s="110"/>
      <c r="F45" s="110">
        <v>300</v>
      </c>
      <c r="G45" s="110"/>
      <c r="H45" s="105"/>
      <c r="I45" s="110">
        <f t="shared" si="7"/>
        <v>1200</v>
      </c>
      <c r="J45" s="106">
        <f t="shared" si="8"/>
        <v>240</v>
      </c>
      <c r="K45" s="110">
        <v>900</v>
      </c>
      <c r="L45" s="110"/>
      <c r="M45" s="110"/>
      <c r="N45" s="110">
        <v>300</v>
      </c>
      <c r="O45" s="110"/>
      <c r="P45" s="106"/>
      <c r="Q45" s="110">
        <f t="shared" si="9"/>
        <v>1200</v>
      </c>
      <c r="R45" s="110">
        <f t="shared" si="10"/>
        <v>240</v>
      </c>
      <c r="S45" s="110">
        <v>900</v>
      </c>
      <c r="T45" s="110"/>
      <c r="U45" s="110"/>
      <c r="V45" s="110"/>
      <c r="W45" s="110"/>
      <c r="X45" s="110">
        <f t="shared" si="11"/>
        <v>900</v>
      </c>
      <c r="Y45" s="105">
        <f t="shared" si="12"/>
        <v>180</v>
      </c>
      <c r="Z45" s="105">
        <f t="shared" si="13"/>
        <v>3300</v>
      </c>
      <c r="AA45" s="105">
        <f t="shared" si="14"/>
        <v>1100</v>
      </c>
    </row>
    <row r="46" spans="1:27" ht="18.95" customHeight="1" x14ac:dyDescent="0.25">
      <c r="A46" s="111">
        <v>48</v>
      </c>
      <c r="B46" s="111" t="s">
        <v>422</v>
      </c>
      <c r="C46" s="117" t="s">
        <v>9</v>
      </c>
      <c r="D46" s="110">
        <v>1000</v>
      </c>
      <c r="E46" s="110"/>
      <c r="F46" s="110">
        <v>300</v>
      </c>
      <c r="G46" s="110"/>
      <c r="H46" s="105"/>
      <c r="I46" s="110">
        <f t="shared" si="7"/>
        <v>1300</v>
      </c>
      <c r="J46" s="106">
        <f t="shared" si="8"/>
        <v>260</v>
      </c>
      <c r="K46" s="110">
        <v>1000</v>
      </c>
      <c r="L46" s="110"/>
      <c r="M46" s="110"/>
      <c r="N46" s="110">
        <v>400</v>
      </c>
      <c r="O46" s="110"/>
      <c r="P46" s="106"/>
      <c r="Q46" s="110">
        <f t="shared" si="9"/>
        <v>1400</v>
      </c>
      <c r="R46" s="110">
        <f t="shared" si="10"/>
        <v>280</v>
      </c>
      <c r="S46" s="110">
        <v>1000</v>
      </c>
      <c r="T46" s="110"/>
      <c r="U46" s="110">
        <v>300</v>
      </c>
      <c r="V46" s="110"/>
      <c r="W46" s="110"/>
      <c r="X46" s="110">
        <f t="shared" si="11"/>
        <v>1300</v>
      </c>
      <c r="Y46" s="105">
        <f t="shared" si="12"/>
        <v>260</v>
      </c>
      <c r="Z46" s="105">
        <f t="shared" si="13"/>
        <v>4000</v>
      </c>
      <c r="AA46" s="105">
        <f t="shared" si="14"/>
        <v>1333.3333333333333</v>
      </c>
    </row>
    <row r="47" spans="1:27" ht="18.95" customHeight="1" x14ac:dyDescent="0.25">
      <c r="A47" s="111">
        <v>49</v>
      </c>
      <c r="B47" s="99" t="s">
        <v>596</v>
      </c>
      <c r="C47" s="122" t="s">
        <v>595</v>
      </c>
      <c r="D47" s="110">
        <v>1600</v>
      </c>
      <c r="E47" s="110"/>
      <c r="F47" s="110">
        <v>500</v>
      </c>
      <c r="G47" s="110"/>
      <c r="H47" s="105"/>
      <c r="I47" s="110">
        <f t="shared" si="7"/>
        <v>2100</v>
      </c>
      <c r="J47" s="118">
        <v>0</v>
      </c>
      <c r="K47" s="110">
        <v>1570</v>
      </c>
      <c r="L47" s="110"/>
      <c r="M47" s="110"/>
      <c r="N47" s="110">
        <v>300</v>
      </c>
      <c r="O47" s="110"/>
      <c r="P47" s="106"/>
      <c r="Q47" s="110">
        <f t="shared" si="9"/>
        <v>1870</v>
      </c>
      <c r="R47" s="118">
        <v>0</v>
      </c>
      <c r="S47" s="110">
        <v>1482.86</v>
      </c>
      <c r="T47" s="110"/>
      <c r="U47" s="110">
        <v>300</v>
      </c>
      <c r="V47" s="110"/>
      <c r="W47" s="110"/>
      <c r="X47" s="110">
        <f t="shared" si="11"/>
        <v>1782.86</v>
      </c>
      <c r="Y47" s="98">
        <v>0</v>
      </c>
      <c r="Z47" s="105">
        <f t="shared" si="13"/>
        <v>5752.86</v>
      </c>
      <c r="AA47" s="105">
        <f t="shared" si="14"/>
        <v>1917.62</v>
      </c>
    </row>
    <row r="48" spans="1:27" ht="20.25" customHeight="1" x14ac:dyDescent="0.25">
      <c r="A48" s="111">
        <v>50</v>
      </c>
      <c r="B48" s="111" t="s">
        <v>419</v>
      </c>
      <c r="C48" s="117" t="s">
        <v>9</v>
      </c>
      <c r="D48" s="110">
        <v>900</v>
      </c>
      <c r="E48" s="110"/>
      <c r="F48" s="110">
        <v>300</v>
      </c>
      <c r="G48" s="110"/>
      <c r="H48" s="105"/>
      <c r="I48" s="110">
        <f t="shared" si="7"/>
        <v>1200</v>
      </c>
      <c r="J48" s="106">
        <f t="shared" ref="J48:J79" si="15">I48*20%</f>
        <v>240</v>
      </c>
      <c r="K48" s="110">
        <v>900</v>
      </c>
      <c r="L48" s="110"/>
      <c r="M48" s="110"/>
      <c r="N48" s="110">
        <v>400</v>
      </c>
      <c r="O48" s="110"/>
      <c r="P48" s="106"/>
      <c r="Q48" s="110">
        <f t="shared" si="9"/>
        <v>1300</v>
      </c>
      <c r="R48" s="110">
        <f t="shared" ref="R48:R79" si="16">Q48*20%</f>
        <v>260</v>
      </c>
      <c r="S48" s="110">
        <v>900</v>
      </c>
      <c r="T48" s="110"/>
      <c r="U48" s="110">
        <v>300</v>
      </c>
      <c r="V48" s="110"/>
      <c r="W48" s="110"/>
      <c r="X48" s="110">
        <f t="shared" si="11"/>
        <v>1200</v>
      </c>
      <c r="Y48" s="105">
        <f t="shared" ref="Y48:Y79" si="17">X48*20%</f>
        <v>240</v>
      </c>
      <c r="Z48" s="105">
        <f t="shared" si="13"/>
        <v>3700</v>
      </c>
      <c r="AA48" s="105">
        <f t="shared" si="14"/>
        <v>1233.3333333333333</v>
      </c>
    </row>
    <row r="49" spans="1:27" ht="28.5" customHeight="1" x14ac:dyDescent="0.25">
      <c r="A49" s="111">
        <v>51</v>
      </c>
      <c r="B49" s="99" t="s">
        <v>418</v>
      </c>
      <c r="C49" s="129" t="s">
        <v>417</v>
      </c>
      <c r="D49" s="110">
        <v>2150</v>
      </c>
      <c r="E49" s="110"/>
      <c r="F49" s="110">
        <v>1075</v>
      </c>
      <c r="G49" s="110"/>
      <c r="H49" s="105"/>
      <c r="I49" s="110">
        <f t="shared" si="7"/>
        <v>3225</v>
      </c>
      <c r="J49" s="106">
        <f t="shared" si="15"/>
        <v>645</v>
      </c>
      <c r="K49" s="110">
        <f>1935+215</f>
        <v>2150</v>
      </c>
      <c r="L49" s="110"/>
      <c r="M49" s="110"/>
      <c r="N49" s="110">
        <v>1075</v>
      </c>
      <c r="O49" s="110"/>
      <c r="P49" s="106"/>
      <c r="Q49" s="110">
        <f t="shared" si="9"/>
        <v>3225</v>
      </c>
      <c r="R49" s="110">
        <f t="shared" si="16"/>
        <v>645</v>
      </c>
      <c r="S49" s="110">
        <v>2150</v>
      </c>
      <c r="T49" s="110"/>
      <c r="U49" s="110">
        <v>1075</v>
      </c>
      <c r="V49" s="110"/>
      <c r="W49" s="110"/>
      <c r="X49" s="110">
        <f t="shared" si="11"/>
        <v>3225</v>
      </c>
      <c r="Y49" s="105">
        <f t="shared" si="17"/>
        <v>645</v>
      </c>
      <c r="Z49" s="105">
        <f t="shared" si="13"/>
        <v>9675</v>
      </c>
      <c r="AA49" s="105">
        <f t="shared" si="14"/>
        <v>3225</v>
      </c>
    </row>
    <row r="50" spans="1:27" ht="25.5" customHeight="1" x14ac:dyDescent="0.25">
      <c r="A50" s="111">
        <v>52</v>
      </c>
      <c r="B50" s="111" t="s">
        <v>416</v>
      </c>
      <c r="C50" s="124" t="s">
        <v>5</v>
      </c>
      <c r="D50" s="110">
        <v>1910</v>
      </c>
      <c r="E50" s="110"/>
      <c r="F50" s="110">
        <v>1850</v>
      </c>
      <c r="G50" s="110"/>
      <c r="H50" s="105"/>
      <c r="I50" s="110">
        <f t="shared" si="7"/>
        <v>3760</v>
      </c>
      <c r="J50" s="106">
        <f t="shared" si="15"/>
        <v>752</v>
      </c>
      <c r="K50" s="110">
        <f>1665+185</f>
        <v>1850</v>
      </c>
      <c r="L50" s="110"/>
      <c r="M50" s="110"/>
      <c r="N50" s="110">
        <v>1850</v>
      </c>
      <c r="O50" s="110"/>
      <c r="P50" s="106"/>
      <c r="Q50" s="110">
        <f t="shared" si="9"/>
        <v>3700</v>
      </c>
      <c r="R50" s="110">
        <f t="shared" si="16"/>
        <v>740</v>
      </c>
      <c r="S50" s="110">
        <v>1850</v>
      </c>
      <c r="T50" s="110"/>
      <c r="U50" s="110">
        <v>1850</v>
      </c>
      <c r="V50" s="110"/>
      <c r="W50" s="110"/>
      <c r="X50" s="110">
        <f t="shared" si="11"/>
        <v>3700</v>
      </c>
      <c r="Y50" s="105">
        <f t="shared" si="17"/>
        <v>740</v>
      </c>
      <c r="Z50" s="105">
        <f t="shared" si="13"/>
        <v>11160</v>
      </c>
      <c r="AA50" s="105">
        <f t="shared" si="14"/>
        <v>3720</v>
      </c>
    </row>
    <row r="51" spans="1:27" ht="25.5" customHeight="1" x14ac:dyDescent="0.25">
      <c r="A51" s="111">
        <v>53</v>
      </c>
      <c r="B51" s="111" t="s">
        <v>415</v>
      </c>
      <c r="C51" s="122" t="s">
        <v>414</v>
      </c>
      <c r="D51" s="110">
        <v>1600</v>
      </c>
      <c r="E51" s="110"/>
      <c r="F51" s="110">
        <v>1000</v>
      </c>
      <c r="G51" s="110"/>
      <c r="H51" s="105"/>
      <c r="I51" s="110">
        <f t="shared" ref="I51:I82" si="18">H51+G51+F51+E51+D51</f>
        <v>2600</v>
      </c>
      <c r="J51" s="106">
        <f t="shared" si="15"/>
        <v>520</v>
      </c>
      <c r="K51" s="110">
        <f>1440+160</f>
        <v>1600</v>
      </c>
      <c r="L51" s="110"/>
      <c r="M51" s="110"/>
      <c r="N51" s="110">
        <v>1000</v>
      </c>
      <c r="O51" s="110"/>
      <c r="P51" s="106"/>
      <c r="Q51" s="110">
        <f t="shared" ref="Q51:Q82" si="19">P51+O51+N51+M51+L51+K51</f>
        <v>2600</v>
      </c>
      <c r="R51" s="110">
        <f t="shared" si="16"/>
        <v>520</v>
      </c>
      <c r="S51" s="110">
        <v>1600</v>
      </c>
      <c r="T51" s="110"/>
      <c r="U51" s="110">
        <v>1000</v>
      </c>
      <c r="V51" s="110"/>
      <c r="W51" s="110"/>
      <c r="X51" s="110">
        <f t="shared" ref="X51:X82" si="20">W51+V51+U51+T51+S51</f>
        <v>2600</v>
      </c>
      <c r="Y51" s="105">
        <f t="shared" si="17"/>
        <v>520</v>
      </c>
      <c r="Z51" s="105">
        <f t="shared" ref="Z51:Z82" si="21">X51+Q51+I51</f>
        <v>7800</v>
      </c>
      <c r="AA51" s="105">
        <f t="shared" ref="AA51:AA82" si="22">Z51/3</f>
        <v>2600</v>
      </c>
    </row>
    <row r="52" spans="1:27" ht="20.25" customHeight="1" x14ac:dyDescent="0.25">
      <c r="A52" s="111">
        <v>55</v>
      </c>
      <c r="B52" s="111" t="s">
        <v>412</v>
      </c>
      <c r="C52" s="117" t="s">
        <v>8</v>
      </c>
      <c r="D52" s="110">
        <v>1000</v>
      </c>
      <c r="E52" s="110"/>
      <c r="F52" s="110">
        <v>500</v>
      </c>
      <c r="G52" s="110"/>
      <c r="H52" s="105"/>
      <c r="I52" s="110">
        <f t="shared" si="18"/>
        <v>1500</v>
      </c>
      <c r="J52" s="106">
        <f t="shared" si="15"/>
        <v>300</v>
      </c>
      <c r="K52" s="110">
        <f>900+100</f>
        <v>1000</v>
      </c>
      <c r="L52" s="110"/>
      <c r="M52" s="110"/>
      <c r="N52" s="110">
        <v>500</v>
      </c>
      <c r="O52" s="110"/>
      <c r="P52" s="106"/>
      <c r="Q52" s="110">
        <f t="shared" si="19"/>
        <v>1500</v>
      </c>
      <c r="R52" s="110">
        <f t="shared" si="16"/>
        <v>300</v>
      </c>
      <c r="S52" s="110">
        <v>1000</v>
      </c>
      <c r="T52" s="110"/>
      <c r="U52" s="110">
        <v>350</v>
      </c>
      <c r="V52" s="110"/>
      <c r="W52" s="110"/>
      <c r="X52" s="110">
        <f t="shared" si="20"/>
        <v>1350</v>
      </c>
      <c r="Y52" s="105">
        <f t="shared" si="17"/>
        <v>270</v>
      </c>
      <c r="Z52" s="105">
        <f t="shared" si="21"/>
        <v>4350</v>
      </c>
      <c r="AA52" s="105">
        <f t="shared" si="22"/>
        <v>1450</v>
      </c>
    </row>
    <row r="53" spans="1:27" ht="23.25" customHeight="1" x14ac:dyDescent="0.25">
      <c r="A53" s="111">
        <v>56</v>
      </c>
      <c r="B53" s="111" t="s">
        <v>411</v>
      </c>
      <c r="C53" s="117" t="s">
        <v>8</v>
      </c>
      <c r="D53" s="110">
        <v>1000</v>
      </c>
      <c r="E53" s="110"/>
      <c r="F53" s="110">
        <v>265</v>
      </c>
      <c r="G53" s="110"/>
      <c r="H53" s="105"/>
      <c r="I53" s="110">
        <f t="shared" si="18"/>
        <v>1265</v>
      </c>
      <c r="J53" s="106">
        <f t="shared" si="15"/>
        <v>253</v>
      </c>
      <c r="K53" s="110">
        <f>900+100</f>
        <v>1000</v>
      </c>
      <c r="L53" s="110"/>
      <c r="M53" s="110"/>
      <c r="N53" s="110">
        <v>265</v>
      </c>
      <c r="O53" s="110"/>
      <c r="P53" s="106"/>
      <c r="Q53" s="110">
        <f t="shared" si="19"/>
        <v>1265</v>
      </c>
      <c r="R53" s="110">
        <f t="shared" si="16"/>
        <v>253</v>
      </c>
      <c r="S53" s="110">
        <v>1000</v>
      </c>
      <c r="T53" s="110"/>
      <c r="U53" s="110">
        <v>140</v>
      </c>
      <c r="V53" s="110"/>
      <c r="W53" s="110"/>
      <c r="X53" s="110">
        <f t="shared" si="20"/>
        <v>1140</v>
      </c>
      <c r="Y53" s="105">
        <f t="shared" si="17"/>
        <v>228</v>
      </c>
      <c r="Z53" s="105">
        <f t="shared" si="21"/>
        <v>3670</v>
      </c>
      <c r="AA53" s="105">
        <f t="shared" si="22"/>
        <v>1223.3333333333333</v>
      </c>
    </row>
    <row r="54" spans="1:27" ht="21" customHeight="1" x14ac:dyDescent="0.25">
      <c r="A54" s="111">
        <v>57</v>
      </c>
      <c r="B54" s="111" t="s">
        <v>410</v>
      </c>
      <c r="C54" s="117" t="s">
        <v>8</v>
      </c>
      <c r="D54" s="110">
        <v>1000</v>
      </c>
      <c r="E54" s="110"/>
      <c r="F54" s="110">
        <v>140</v>
      </c>
      <c r="G54" s="110"/>
      <c r="H54" s="105"/>
      <c r="I54" s="110">
        <f t="shared" si="18"/>
        <v>1140</v>
      </c>
      <c r="J54" s="106">
        <f t="shared" si="15"/>
        <v>228</v>
      </c>
      <c r="K54" s="110">
        <f>900+100</f>
        <v>1000</v>
      </c>
      <c r="L54" s="110"/>
      <c r="M54" s="110"/>
      <c r="N54" s="110">
        <v>140</v>
      </c>
      <c r="O54" s="110"/>
      <c r="P54" s="106"/>
      <c r="Q54" s="110">
        <f t="shared" si="19"/>
        <v>1140</v>
      </c>
      <c r="R54" s="110">
        <f t="shared" si="16"/>
        <v>228</v>
      </c>
      <c r="S54" s="110">
        <v>1000</v>
      </c>
      <c r="T54" s="110"/>
      <c r="U54" s="110">
        <v>140</v>
      </c>
      <c r="V54" s="110"/>
      <c r="W54" s="110"/>
      <c r="X54" s="110">
        <f t="shared" si="20"/>
        <v>1140</v>
      </c>
      <c r="Y54" s="105">
        <f t="shared" si="17"/>
        <v>228</v>
      </c>
      <c r="Z54" s="105">
        <f t="shared" si="21"/>
        <v>3420</v>
      </c>
      <c r="AA54" s="105">
        <f t="shared" si="22"/>
        <v>1140</v>
      </c>
    </row>
    <row r="55" spans="1:27" ht="21.75" customHeight="1" x14ac:dyDescent="0.25">
      <c r="A55" s="111">
        <v>58</v>
      </c>
      <c r="B55" s="111" t="s">
        <v>409</v>
      </c>
      <c r="C55" s="117" t="s">
        <v>9</v>
      </c>
      <c r="D55" s="110">
        <v>900</v>
      </c>
      <c r="E55" s="110"/>
      <c r="F55" s="110">
        <v>140</v>
      </c>
      <c r="G55" s="110"/>
      <c r="H55" s="105"/>
      <c r="I55" s="110">
        <f t="shared" si="18"/>
        <v>1040</v>
      </c>
      <c r="J55" s="106">
        <f t="shared" si="15"/>
        <v>208</v>
      </c>
      <c r="K55" s="110">
        <f>810+90</f>
        <v>900</v>
      </c>
      <c r="L55" s="110"/>
      <c r="M55" s="110"/>
      <c r="N55" s="110">
        <v>140</v>
      </c>
      <c r="O55" s="110"/>
      <c r="P55" s="106"/>
      <c r="Q55" s="110">
        <f t="shared" si="19"/>
        <v>1040</v>
      </c>
      <c r="R55" s="110">
        <f t="shared" si="16"/>
        <v>208</v>
      </c>
      <c r="S55" s="110">
        <v>900</v>
      </c>
      <c r="T55" s="110"/>
      <c r="U55" s="110">
        <v>140</v>
      </c>
      <c r="V55" s="110"/>
      <c r="W55" s="110"/>
      <c r="X55" s="110">
        <f t="shared" si="20"/>
        <v>1040</v>
      </c>
      <c r="Y55" s="105">
        <f t="shared" si="17"/>
        <v>208</v>
      </c>
      <c r="Z55" s="105">
        <f t="shared" si="21"/>
        <v>3120</v>
      </c>
      <c r="AA55" s="105">
        <f t="shared" si="22"/>
        <v>1040</v>
      </c>
    </row>
    <row r="56" spans="1:27" ht="21" customHeight="1" x14ac:dyDescent="0.25">
      <c r="A56" s="111">
        <v>59</v>
      </c>
      <c r="B56" s="111" t="s">
        <v>408</v>
      </c>
      <c r="C56" s="117" t="s">
        <v>9</v>
      </c>
      <c r="D56" s="110">
        <v>900</v>
      </c>
      <c r="E56" s="110"/>
      <c r="F56" s="110">
        <v>140</v>
      </c>
      <c r="G56" s="110"/>
      <c r="H56" s="105"/>
      <c r="I56" s="110">
        <f t="shared" si="18"/>
        <v>1040</v>
      </c>
      <c r="J56" s="106">
        <f t="shared" si="15"/>
        <v>208</v>
      </c>
      <c r="K56" s="110">
        <f>810+90</f>
        <v>900</v>
      </c>
      <c r="L56" s="110"/>
      <c r="M56" s="110"/>
      <c r="N56" s="110">
        <v>140</v>
      </c>
      <c r="O56" s="110"/>
      <c r="P56" s="106"/>
      <c r="Q56" s="110">
        <f t="shared" si="19"/>
        <v>1040</v>
      </c>
      <c r="R56" s="110">
        <f t="shared" si="16"/>
        <v>208</v>
      </c>
      <c r="S56" s="110">
        <v>900</v>
      </c>
      <c r="T56" s="110"/>
      <c r="U56" s="110">
        <v>140</v>
      </c>
      <c r="V56" s="110"/>
      <c r="W56" s="110"/>
      <c r="X56" s="110">
        <f t="shared" si="20"/>
        <v>1040</v>
      </c>
      <c r="Y56" s="105">
        <f t="shared" si="17"/>
        <v>208</v>
      </c>
      <c r="Z56" s="105">
        <f t="shared" si="21"/>
        <v>3120</v>
      </c>
      <c r="AA56" s="105">
        <f t="shared" si="22"/>
        <v>1040</v>
      </c>
    </row>
    <row r="57" spans="1:27" ht="26.25" customHeight="1" x14ac:dyDescent="0.25">
      <c r="A57" s="111">
        <v>60</v>
      </c>
      <c r="B57" s="111" t="s">
        <v>407</v>
      </c>
      <c r="C57" s="117" t="s">
        <v>9</v>
      </c>
      <c r="D57" s="110">
        <v>900</v>
      </c>
      <c r="E57" s="110"/>
      <c r="F57" s="110">
        <v>140</v>
      </c>
      <c r="G57" s="110"/>
      <c r="H57" s="105"/>
      <c r="I57" s="110">
        <f t="shared" si="18"/>
        <v>1040</v>
      </c>
      <c r="J57" s="106">
        <f t="shared" si="15"/>
        <v>208</v>
      </c>
      <c r="K57" s="110">
        <f>585+90</f>
        <v>675</v>
      </c>
      <c r="L57" s="110"/>
      <c r="M57" s="110"/>
      <c r="N57" s="110">
        <v>140</v>
      </c>
      <c r="O57" s="110"/>
      <c r="P57" s="106">
        <v>225</v>
      </c>
      <c r="Q57" s="110">
        <f t="shared" si="19"/>
        <v>1040</v>
      </c>
      <c r="R57" s="110">
        <f t="shared" si="16"/>
        <v>208</v>
      </c>
      <c r="S57" s="110">
        <v>900</v>
      </c>
      <c r="T57" s="110"/>
      <c r="U57" s="110">
        <v>140</v>
      </c>
      <c r="V57" s="110"/>
      <c r="W57" s="110"/>
      <c r="X57" s="110">
        <f t="shared" si="20"/>
        <v>1040</v>
      </c>
      <c r="Y57" s="105">
        <f t="shared" si="17"/>
        <v>208</v>
      </c>
      <c r="Z57" s="105">
        <f t="shared" si="21"/>
        <v>3120</v>
      </c>
      <c r="AA57" s="105">
        <f t="shared" si="22"/>
        <v>1040</v>
      </c>
    </row>
    <row r="58" spans="1:27" ht="24" customHeight="1" x14ac:dyDescent="0.25">
      <c r="A58" s="111">
        <v>61</v>
      </c>
      <c r="B58" s="111" t="s">
        <v>406</v>
      </c>
      <c r="C58" s="117" t="s">
        <v>9</v>
      </c>
      <c r="D58" s="110">
        <v>900</v>
      </c>
      <c r="E58" s="110"/>
      <c r="F58" s="110">
        <v>140</v>
      </c>
      <c r="G58" s="110"/>
      <c r="H58" s="105"/>
      <c r="I58" s="110">
        <f t="shared" si="18"/>
        <v>1040</v>
      </c>
      <c r="J58" s="106">
        <f t="shared" si="15"/>
        <v>208</v>
      </c>
      <c r="K58" s="110">
        <f>810+90</f>
        <v>900</v>
      </c>
      <c r="L58" s="110"/>
      <c r="M58" s="110"/>
      <c r="N58" s="110">
        <v>140</v>
      </c>
      <c r="O58" s="110"/>
      <c r="P58" s="106"/>
      <c r="Q58" s="110">
        <f t="shared" si="19"/>
        <v>1040</v>
      </c>
      <c r="R58" s="110">
        <f t="shared" si="16"/>
        <v>208</v>
      </c>
      <c r="S58" s="110">
        <v>900</v>
      </c>
      <c r="T58" s="110"/>
      <c r="U58" s="110">
        <v>140</v>
      </c>
      <c r="V58" s="110"/>
      <c r="W58" s="110"/>
      <c r="X58" s="110">
        <f t="shared" si="20"/>
        <v>1040</v>
      </c>
      <c r="Y58" s="105">
        <f t="shared" si="17"/>
        <v>208</v>
      </c>
      <c r="Z58" s="105">
        <f t="shared" si="21"/>
        <v>3120</v>
      </c>
      <c r="AA58" s="105">
        <f t="shared" si="22"/>
        <v>1040</v>
      </c>
    </row>
    <row r="59" spans="1:27" ht="23.25" customHeight="1" x14ac:dyDescent="0.25">
      <c r="A59" s="111">
        <v>62</v>
      </c>
      <c r="B59" s="384" t="s">
        <v>405</v>
      </c>
      <c r="C59" s="384" t="s">
        <v>9</v>
      </c>
      <c r="D59" s="110">
        <v>630</v>
      </c>
      <c r="E59" s="110"/>
      <c r="F59" s="110">
        <v>330</v>
      </c>
      <c r="G59" s="110"/>
      <c r="H59" s="105">
        <v>270</v>
      </c>
      <c r="I59" s="110">
        <f t="shared" si="18"/>
        <v>1230</v>
      </c>
      <c r="J59" s="106">
        <f t="shared" si="15"/>
        <v>246</v>
      </c>
      <c r="K59" s="110">
        <f>810+90</f>
        <v>900</v>
      </c>
      <c r="L59" s="110"/>
      <c r="M59" s="110"/>
      <c r="N59" s="110">
        <v>140</v>
      </c>
      <c r="O59" s="110"/>
      <c r="P59" s="106"/>
      <c r="Q59" s="110">
        <f t="shared" si="19"/>
        <v>1040</v>
      </c>
      <c r="R59" s="110">
        <f t="shared" si="16"/>
        <v>208</v>
      </c>
      <c r="S59" s="110">
        <v>1000</v>
      </c>
      <c r="T59" s="110"/>
      <c r="U59" s="110">
        <v>540</v>
      </c>
      <c r="V59" s="110"/>
      <c r="W59" s="110"/>
      <c r="X59" s="110">
        <f t="shared" si="20"/>
        <v>1540</v>
      </c>
      <c r="Y59" s="105">
        <f t="shared" si="17"/>
        <v>308</v>
      </c>
      <c r="Z59" s="105">
        <f t="shared" si="21"/>
        <v>3810</v>
      </c>
      <c r="AA59" s="105">
        <f t="shared" si="22"/>
        <v>1270</v>
      </c>
    </row>
    <row r="60" spans="1:27" ht="18.95" customHeight="1" x14ac:dyDescent="0.25">
      <c r="A60" s="111">
        <v>63</v>
      </c>
      <c r="B60" s="111" t="s">
        <v>404</v>
      </c>
      <c r="C60" s="117" t="s">
        <v>9</v>
      </c>
      <c r="D60" s="110">
        <v>900</v>
      </c>
      <c r="E60" s="110"/>
      <c r="F60" s="110">
        <v>280</v>
      </c>
      <c r="G60" s="110"/>
      <c r="H60" s="105"/>
      <c r="I60" s="110">
        <f t="shared" si="18"/>
        <v>1180</v>
      </c>
      <c r="J60" s="106">
        <f t="shared" si="15"/>
        <v>236</v>
      </c>
      <c r="K60" s="110">
        <f>810+90</f>
        <v>900</v>
      </c>
      <c r="L60" s="110"/>
      <c r="M60" s="110"/>
      <c r="N60" s="110">
        <v>280</v>
      </c>
      <c r="O60" s="110"/>
      <c r="P60" s="106"/>
      <c r="Q60" s="110">
        <f t="shared" si="19"/>
        <v>1180</v>
      </c>
      <c r="R60" s="110">
        <f t="shared" si="16"/>
        <v>236</v>
      </c>
      <c r="S60" s="110">
        <v>900</v>
      </c>
      <c r="T60" s="110"/>
      <c r="U60" s="110">
        <v>280</v>
      </c>
      <c r="V60" s="110"/>
      <c r="W60" s="110"/>
      <c r="X60" s="110">
        <f t="shared" si="20"/>
        <v>1180</v>
      </c>
      <c r="Y60" s="105">
        <f t="shared" si="17"/>
        <v>236</v>
      </c>
      <c r="Z60" s="105">
        <f t="shared" si="21"/>
        <v>3540</v>
      </c>
      <c r="AA60" s="105">
        <f t="shared" si="22"/>
        <v>1180</v>
      </c>
    </row>
    <row r="61" spans="1:27" ht="18.95" customHeight="1" x14ac:dyDescent="0.25">
      <c r="A61" s="111">
        <v>64</v>
      </c>
      <c r="B61" s="111" t="s">
        <v>403</v>
      </c>
      <c r="C61" s="117" t="s">
        <v>9</v>
      </c>
      <c r="D61" s="110">
        <v>1000</v>
      </c>
      <c r="E61" s="110"/>
      <c r="F61" s="110"/>
      <c r="G61" s="110"/>
      <c r="H61" s="105"/>
      <c r="I61" s="110">
        <f t="shared" si="18"/>
        <v>1000</v>
      </c>
      <c r="J61" s="106">
        <f t="shared" si="15"/>
        <v>200</v>
      </c>
      <c r="K61" s="110">
        <v>750</v>
      </c>
      <c r="L61" s="110"/>
      <c r="M61" s="110"/>
      <c r="N61" s="110"/>
      <c r="O61" s="110"/>
      <c r="P61" s="106">
        <v>250</v>
      </c>
      <c r="Q61" s="110">
        <f t="shared" si="19"/>
        <v>1000</v>
      </c>
      <c r="R61" s="110">
        <f t="shared" si="16"/>
        <v>200</v>
      </c>
      <c r="S61" s="110">
        <v>1000</v>
      </c>
      <c r="T61" s="110"/>
      <c r="U61" s="110"/>
      <c r="V61" s="110"/>
      <c r="W61" s="110"/>
      <c r="X61" s="110">
        <f t="shared" si="20"/>
        <v>1000</v>
      </c>
      <c r="Y61" s="105">
        <f t="shared" si="17"/>
        <v>200</v>
      </c>
      <c r="Z61" s="105">
        <f t="shared" si="21"/>
        <v>3000</v>
      </c>
      <c r="AA61" s="105">
        <f t="shared" si="22"/>
        <v>1000</v>
      </c>
    </row>
    <row r="62" spans="1:27" ht="21.75" customHeight="1" x14ac:dyDescent="0.25">
      <c r="A62" s="111">
        <v>66</v>
      </c>
      <c r="B62" s="111" t="s">
        <v>402</v>
      </c>
      <c r="C62" s="117" t="s">
        <v>10</v>
      </c>
      <c r="D62" s="110">
        <v>900</v>
      </c>
      <c r="E62" s="110"/>
      <c r="F62" s="110">
        <v>265</v>
      </c>
      <c r="G62" s="110"/>
      <c r="H62" s="105"/>
      <c r="I62" s="110">
        <f t="shared" si="18"/>
        <v>1165</v>
      </c>
      <c r="J62" s="106">
        <f t="shared" si="15"/>
        <v>233</v>
      </c>
      <c r="K62" s="110">
        <f>810+90</f>
        <v>900</v>
      </c>
      <c r="L62" s="110"/>
      <c r="M62" s="110"/>
      <c r="N62" s="110">
        <v>265</v>
      </c>
      <c r="O62" s="110"/>
      <c r="P62" s="106"/>
      <c r="Q62" s="110">
        <f t="shared" si="19"/>
        <v>1165</v>
      </c>
      <c r="R62" s="110">
        <f t="shared" si="16"/>
        <v>233</v>
      </c>
      <c r="S62" s="110">
        <v>685.71</v>
      </c>
      <c r="T62" s="110"/>
      <c r="U62" s="110">
        <v>140</v>
      </c>
      <c r="V62" s="110"/>
      <c r="W62" s="110">
        <v>214.28</v>
      </c>
      <c r="X62" s="110">
        <f t="shared" si="20"/>
        <v>1039.99</v>
      </c>
      <c r="Y62" s="105">
        <f t="shared" si="17"/>
        <v>207.99800000000002</v>
      </c>
      <c r="Z62" s="105">
        <f t="shared" si="21"/>
        <v>3369.99</v>
      </c>
      <c r="AA62" s="105">
        <f t="shared" si="22"/>
        <v>1123.33</v>
      </c>
    </row>
    <row r="63" spans="1:27" ht="21.75" customHeight="1" x14ac:dyDescent="0.25">
      <c r="A63" s="111">
        <v>67</v>
      </c>
      <c r="B63" s="111" t="s">
        <v>401</v>
      </c>
      <c r="C63" s="117" t="s">
        <v>9</v>
      </c>
      <c r="D63" s="110">
        <v>800</v>
      </c>
      <c r="E63" s="110"/>
      <c r="F63" s="110">
        <v>500</v>
      </c>
      <c r="G63" s="110"/>
      <c r="H63" s="105"/>
      <c r="I63" s="110">
        <f t="shared" si="18"/>
        <v>1300</v>
      </c>
      <c r="J63" s="106">
        <f t="shared" si="15"/>
        <v>260</v>
      </c>
      <c r="K63" s="110">
        <f>720+80</f>
        <v>800</v>
      </c>
      <c r="L63" s="110"/>
      <c r="M63" s="110"/>
      <c r="N63" s="110">
        <v>500</v>
      </c>
      <c r="O63" s="110"/>
      <c r="P63" s="106"/>
      <c r="Q63" s="110">
        <f t="shared" si="19"/>
        <v>1300</v>
      </c>
      <c r="R63" s="110">
        <f t="shared" si="16"/>
        <v>260</v>
      </c>
      <c r="S63" s="110">
        <v>800</v>
      </c>
      <c r="T63" s="110"/>
      <c r="U63" s="110">
        <v>500</v>
      </c>
      <c r="V63" s="110"/>
      <c r="W63" s="110"/>
      <c r="X63" s="110">
        <f t="shared" si="20"/>
        <v>1300</v>
      </c>
      <c r="Y63" s="105">
        <f t="shared" si="17"/>
        <v>260</v>
      </c>
      <c r="Z63" s="105">
        <f t="shared" si="21"/>
        <v>3900</v>
      </c>
      <c r="AA63" s="105">
        <f t="shared" si="22"/>
        <v>1300</v>
      </c>
    </row>
    <row r="64" spans="1:27" ht="21.75" customHeight="1" x14ac:dyDescent="0.25">
      <c r="A64" s="111">
        <v>68</v>
      </c>
      <c r="B64" s="111" t="s">
        <v>400</v>
      </c>
      <c r="C64" s="117" t="s">
        <v>72</v>
      </c>
      <c r="D64" s="110">
        <v>800</v>
      </c>
      <c r="E64" s="110"/>
      <c r="F64" s="110"/>
      <c r="G64" s="110"/>
      <c r="H64" s="105"/>
      <c r="I64" s="110">
        <f t="shared" si="18"/>
        <v>800</v>
      </c>
      <c r="J64" s="106">
        <f t="shared" si="15"/>
        <v>160</v>
      </c>
      <c r="K64" s="110">
        <v>800</v>
      </c>
      <c r="L64" s="110"/>
      <c r="M64" s="110"/>
      <c r="N64" s="110"/>
      <c r="O64" s="110"/>
      <c r="P64" s="106"/>
      <c r="Q64" s="110">
        <f t="shared" si="19"/>
        <v>800</v>
      </c>
      <c r="R64" s="110">
        <f t="shared" si="16"/>
        <v>160</v>
      </c>
      <c r="S64" s="110">
        <v>800</v>
      </c>
      <c r="T64" s="110"/>
      <c r="U64" s="110"/>
      <c r="V64" s="110"/>
      <c r="W64" s="110"/>
      <c r="X64" s="110">
        <f t="shared" si="20"/>
        <v>800</v>
      </c>
      <c r="Y64" s="105">
        <f t="shared" si="17"/>
        <v>160</v>
      </c>
      <c r="Z64" s="105">
        <f t="shared" si="21"/>
        <v>2400</v>
      </c>
      <c r="AA64" s="105">
        <f t="shared" si="22"/>
        <v>800</v>
      </c>
    </row>
    <row r="65" spans="1:27" ht="21.75" customHeight="1" x14ac:dyDescent="0.25">
      <c r="A65" s="111">
        <v>69</v>
      </c>
      <c r="B65" s="111" t="s">
        <v>399</v>
      </c>
      <c r="C65" s="117" t="s">
        <v>72</v>
      </c>
      <c r="D65" s="110">
        <v>560</v>
      </c>
      <c r="E65" s="110"/>
      <c r="F65" s="110"/>
      <c r="G65" s="110"/>
      <c r="H65" s="105"/>
      <c r="I65" s="110">
        <f t="shared" si="18"/>
        <v>560</v>
      </c>
      <c r="J65" s="106">
        <f t="shared" si="15"/>
        <v>112</v>
      </c>
      <c r="K65" s="110">
        <v>800</v>
      </c>
      <c r="L65" s="110"/>
      <c r="M65" s="110"/>
      <c r="N65" s="110"/>
      <c r="O65" s="110"/>
      <c r="P65" s="106">
        <v>240</v>
      </c>
      <c r="Q65" s="110">
        <f t="shared" si="19"/>
        <v>1040</v>
      </c>
      <c r="R65" s="110">
        <f t="shared" si="16"/>
        <v>208</v>
      </c>
      <c r="S65" s="110">
        <v>800</v>
      </c>
      <c r="T65" s="110"/>
      <c r="U65" s="110"/>
      <c r="V65" s="110"/>
      <c r="W65" s="110"/>
      <c r="X65" s="110">
        <f t="shared" si="20"/>
        <v>800</v>
      </c>
      <c r="Y65" s="105">
        <f t="shared" si="17"/>
        <v>160</v>
      </c>
      <c r="Z65" s="105">
        <f t="shared" si="21"/>
        <v>2400</v>
      </c>
      <c r="AA65" s="105">
        <f t="shared" si="22"/>
        <v>800</v>
      </c>
    </row>
    <row r="66" spans="1:27" ht="26.25" customHeight="1" x14ac:dyDescent="0.25">
      <c r="A66" s="111">
        <v>70</v>
      </c>
      <c r="B66" s="111" t="s">
        <v>398</v>
      </c>
      <c r="C66" s="122" t="s">
        <v>594</v>
      </c>
      <c r="D66" s="110">
        <v>1600</v>
      </c>
      <c r="E66" s="110"/>
      <c r="F66" s="110">
        <v>500</v>
      </c>
      <c r="G66" s="110"/>
      <c r="H66" s="105"/>
      <c r="I66" s="110">
        <f t="shared" si="18"/>
        <v>2100</v>
      </c>
      <c r="J66" s="106">
        <f t="shared" si="15"/>
        <v>420</v>
      </c>
      <c r="K66" s="110">
        <f>1440+160</f>
        <v>1600</v>
      </c>
      <c r="L66" s="110"/>
      <c r="M66" s="110"/>
      <c r="N66" s="110">
        <v>500</v>
      </c>
      <c r="O66" s="110"/>
      <c r="P66" s="106"/>
      <c r="Q66" s="110">
        <f t="shared" si="19"/>
        <v>2100</v>
      </c>
      <c r="R66" s="110">
        <f t="shared" si="16"/>
        <v>420</v>
      </c>
      <c r="S66" s="110">
        <v>1600</v>
      </c>
      <c r="T66" s="110"/>
      <c r="U66" s="110">
        <v>1000</v>
      </c>
      <c r="V66" s="110"/>
      <c r="W66" s="110"/>
      <c r="X66" s="110">
        <f t="shared" si="20"/>
        <v>2600</v>
      </c>
      <c r="Y66" s="105">
        <f t="shared" si="17"/>
        <v>520</v>
      </c>
      <c r="Z66" s="105">
        <f t="shared" si="21"/>
        <v>6800</v>
      </c>
      <c r="AA66" s="105">
        <f t="shared" si="22"/>
        <v>2266.6666666666665</v>
      </c>
    </row>
    <row r="67" spans="1:27" ht="19.5" customHeight="1" x14ac:dyDescent="0.25">
      <c r="A67" s="111">
        <v>71</v>
      </c>
      <c r="B67" s="111" t="s">
        <v>396</v>
      </c>
      <c r="C67" s="117" t="s">
        <v>8</v>
      </c>
      <c r="D67" s="110">
        <v>1090</v>
      </c>
      <c r="E67" s="110"/>
      <c r="F67" s="110"/>
      <c r="G67" s="110"/>
      <c r="H67" s="105"/>
      <c r="I67" s="110">
        <f t="shared" si="18"/>
        <v>1090</v>
      </c>
      <c r="J67" s="106">
        <f t="shared" si="15"/>
        <v>218</v>
      </c>
      <c r="K67" s="110">
        <f>900+100</f>
        <v>1000</v>
      </c>
      <c r="L67" s="110"/>
      <c r="M67" s="110"/>
      <c r="N67" s="110">
        <v>300</v>
      </c>
      <c r="O67" s="110"/>
      <c r="P67" s="106"/>
      <c r="Q67" s="110">
        <f t="shared" si="19"/>
        <v>1300</v>
      </c>
      <c r="R67" s="110">
        <f t="shared" si="16"/>
        <v>260</v>
      </c>
      <c r="S67" s="110">
        <v>914.29</v>
      </c>
      <c r="T67" s="110"/>
      <c r="U67" s="110">
        <v>300</v>
      </c>
      <c r="V67" s="110"/>
      <c r="W67" s="110">
        <v>142.85</v>
      </c>
      <c r="X67" s="110">
        <f t="shared" si="20"/>
        <v>1357.1399999999999</v>
      </c>
      <c r="Y67" s="105">
        <f t="shared" si="17"/>
        <v>271.428</v>
      </c>
      <c r="Z67" s="105">
        <f t="shared" si="21"/>
        <v>3747.14</v>
      </c>
      <c r="AA67" s="105">
        <f t="shared" si="22"/>
        <v>1249.0466666666666</v>
      </c>
    </row>
    <row r="68" spans="1:27" ht="18.95" customHeight="1" x14ac:dyDescent="0.25">
      <c r="A68" s="111">
        <v>72</v>
      </c>
      <c r="B68" s="111" t="s">
        <v>395</v>
      </c>
      <c r="C68" s="117" t="s">
        <v>8</v>
      </c>
      <c r="D68" s="110">
        <v>1000</v>
      </c>
      <c r="E68" s="110"/>
      <c r="F68" s="110">
        <v>300</v>
      </c>
      <c r="G68" s="110"/>
      <c r="H68" s="105"/>
      <c r="I68" s="110">
        <f t="shared" si="18"/>
        <v>1300</v>
      </c>
      <c r="J68" s="106">
        <f t="shared" si="15"/>
        <v>260</v>
      </c>
      <c r="K68" s="110">
        <f>900+100</f>
        <v>1000</v>
      </c>
      <c r="L68" s="110"/>
      <c r="M68" s="110"/>
      <c r="N68" s="110">
        <v>300</v>
      </c>
      <c r="O68" s="110"/>
      <c r="P68" s="106"/>
      <c r="Q68" s="110">
        <f t="shared" si="19"/>
        <v>1300</v>
      </c>
      <c r="R68" s="110">
        <f t="shared" si="16"/>
        <v>260</v>
      </c>
      <c r="S68" s="110">
        <v>1000</v>
      </c>
      <c r="T68" s="110"/>
      <c r="U68" s="110">
        <v>300</v>
      </c>
      <c r="V68" s="110"/>
      <c r="W68" s="110"/>
      <c r="X68" s="110">
        <f t="shared" si="20"/>
        <v>1300</v>
      </c>
      <c r="Y68" s="105">
        <f t="shared" si="17"/>
        <v>260</v>
      </c>
      <c r="Z68" s="105">
        <f t="shared" si="21"/>
        <v>3900</v>
      </c>
      <c r="AA68" s="105">
        <f t="shared" si="22"/>
        <v>1300</v>
      </c>
    </row>
    <row r="69" spans="1:27" ht="18.75" customHeight="1" x14ac:dyDescent="0.25">
      <c r="A69" s="111">
        <v>73</v>
      </c>
      <c r="B69" s="111" t="s">
        <v>394</v>
      </c>
      <c r="C69" s="117" t="s">
        <v>8</v>
      </c>
      <c r="D69" s="110">
        <v>1000</v>
      </c>
      <c r="E69" s="110"/>
      <c r="F69" s="110">
        <v>300</v>
      </c>
      <c r="G69" s="110"/>
      <c r="H69" s="105"/>
      <c r="I69" s="110">
        <f t="shared" si="18"/>
        <v>1300</v>
      </c>
      <c r="J69" s="106">
        <f t="shared" si="15"/>
        <v>260</v>
      </c>
      <c r="K69" s="110">
        <f>900+100</f>
        <v>1000</v>
      </c>
      <c r="L69" s="110"/>
      <c r="M69" s="110"/>
      <c r="N69" s="110">
        <v>300</v>
      </c>
      <c r="O69" s="110"/>
      <c r="P69" s="106"/>
      <c r="Q69" s="110">
        <f t="shared" si="19"/>
        <v>1300</v>
      </c>
      <c r="R69" s="110">
        <f t="shared" si="16"/>
        <v>260</v>
      </c>
      <c r="S69" s="110">
        <v>1000</v>
      </c>
      <c r="T69" s="110"/>
      <c r="U69" s="110">
        <v>300</v>
      </c>
      <c r="V69" s="110"/>
      <c r="W69" s="110"/>
      <c r="X69" s="110">
        <f t="shared" si="20"/>
        <v>1300</v>
      </c>
      <c r="Y69" s="105">
        <f t="shared" si="17"/>
        <v>260</v>
      </c>
      <c r="Z69" s="105">
        <f t="shared" si="21"/>
        <v>3900</v>
      </c>
      <c r="AA69" s="105">
        <f t="shared" si="22"/>
        <v>1300</v>
      </c>
    </row>
    <row r="70" spans="1:27" ht="18.95" customHeight="1" x14ac:dyDescent="0.25">
      <c r="A70" s="111">
        <v>74</v>
      </c>
      <c r="B70" s="111" t="s">
        <v>393</v>
      </c>
      <c r="C70" s="117" t="s">
        <v>8</v>
      </c>
      <c r="D70" s="110">
        <f>650+350</f>
        <v>1000</v>
      </c>
      <c r="E70" s="110"/>
      <c r="F70" s="110"/>
      <c r="G70" s="110"/>
      <c r="H70" s="105"/>
      <c r="I70" s="110">
        <f t="shared" si="18"/>
        <v>1000</v>
      </c>
      <c r="J70" s="106">
        <f t="shared" si="15"/>
        <v>200</v>
      </c>
      <c r="K70" s="110">
        <f>500+100+400</f>
        <v>1000</v>
      </c>
      <c r="L70" s="110"/>
      <c r="M70" s="110"/>
      <c r="N70" s="110"/>
      <c r="O70" s="110"/>
      <c r="P70" s="106"/>
      <c r="Q70" s="110">
        <f t="shared" si="19"/>
        <v>1000</v>
      </c>
      <c r="R70" s="110">
        <f t="shared" si="16"/>
        <v>200</v>
      </c>
      <c r="S70" s="110">
        <f>666.67+333.33</f>
        <v>1000</v>
      </c>
      <c r="T70" s="110"/>
      <c r="U70" s="110"/>
      <c r="V70" s="110"/>
      <c r="W70" s="110"/>
      <c r="X70" s="110">
        <f t="shared" si="20"/>
        <v>1000</v>
      </c>
      <c r="Y70" s="105">
        <f t="shared" si="17"/>
        <v>200</v>
      </c>
      <c r="Z70" s="105">
        <f t="shared" si="21"/>
        <v>3000</v>
      </c>
      <c r="AA70" s="105">
        <f t="shared" si="22"/>
        <v>1000</v>
      </c>
    </row>
    <row r="71" spans="1:27" ht="18.95" customHeight="1" x14ac:dyDescent="0.25">
      <c r="A71" s="111">
        <v>75</v>
      </c>
      <c r="B71" s="111" t="s">
        <v>392</v>
      </c>
      <c r="C71" s="117" t="s">
        <v>9</v>
      </c>
      <c r="D71" s="110">
        <v>900</v>
      </c>
      <c r="E71" s="110"/>
      <c r="F71" s="110">
        <v>300</v>
      </c>
      <c r="G71" s="110"/>
      <c r="H71" s="105"/>
      <c r="I71" s="110">
        <f t="shared" si="18"/>
        <v>1200</v>
      </c>
      <c r="J71" s="106">
        <f t="shared" si="15"/>
        <v>240</v>
      </c>
      <c r="K71" s="110">
        <f>810+90</f>
        <v>900</v>
      </c>
      <c r="L71" s="110"/>
      <c r="M71" s="110"/>
      <c r="N71" s="110"/>
      <c r="O71" s="110"/>
      <c r="P71" s="106"/>
      <c r="Q71" s="110">
        <f t="shared" si="19"/>
        <v>900</v>
      </c>
      <c r="R71" s="110">
        <f t="shared" si="16"/>
        <v>180</v>
      </c>
      <c r="S71" s="110">
        <v>900</v>
      </c>
      <c r="T71" s="110"/>
      <c r="U71" s="110"/>
      <c r="V71" s="110"/>
      <c r="W71" s="110"/>
      <c r="X71" s="110">
        <f t="shared" si="20"/>
        <v>900</v>
      </c>
      <c r="Y71" s="105">
        <f t="shared" si="17"/>
        <v>180</v>
      </c>
      <c r="Z71" s="105">
        <f t="shared" si="21"/>
        <v>3000</v>
      </c>
      <c r="AA71" s="105">
        <f t="shared" si="22"/>
        <v>1000</v>
      </c>
    </row>
    <row r="72" spans="1:27" ht="18.95" customHeight="1" x14ac:dyDescent="0.25">
      <c r="A72" s="111">
        <v>76</v>
      </c>
      <c r="B72" s="111" t="s">
        <v>391</v>
      </c>
      <c r="C72" s="117" t="s">
        <v>9</v>
      </c>
      <c r="D72" s="110">
        <v>900</v>
      </c>
      <c r="E72" s="110"/>
      <c r="F72" s="110">
        <v>300</v>
      </c>
      <c r="G72" s="110"/>
      <c r="H72" s="105"/>
      <c r="I72" s="110">
        <f t="shared" si="18"/>
        <v>1200</v>
      </c>
      <c r="J72" s="106">
        <f t="shared" si="15"/>
        <v>240</v>
      </c>
      <c r="K72" s="110">
        <f>810+90</f>
        <v>900</v>
      </c>
      <c r="L72" s="110"/>
      <c r="M72" s="110"/>
      <c r="N72" s="110">
        <v>300</v>
      </c>
      <c r="O72" s="110"/>
      <c r="P72" s="106"/>
      <c r="Q72" s="110">
        <f t="shared" si="19"/>
        <v>1200</v>
      </c>
      <c r="R72" s="110">
        <f t="shared" si="16"/>
        <v>240</v>
      </c>
      <c r="S72" s="110">
        <v>900</v>
      </c>
      <c r="T72" s="110"/>
      <c r="U72" s="110">
        <v>300</v>
      </c>
      <c r="V72" s="110"/>
      <c r="W72" s="110"/>
      <c r="X72" s="110">
        <f t="shared" si="20"/>
        <v>1200</v>
      </c>
      <c r="Y72" s="105">
        <f t="shared" si="17"/>
        <v>240</v>
      </c>
      <c r="Z72" s="105">
        <f t="shared" si="21"/>
        <v>3600</v>
      </c>
      <c r="AA72" s="105">
        <f t="shared" si="22"/>
        <v>1200</v>
      </c>
    </row>
    <row r="73" spans="1:27" ht="18.95" customHeight="1" x14ac:dyDescent="0.25">
      <c r="A73" s="111">
        <v>77</v>
      </c>
      <c r="B73" s="111" t="s">
        <v>390</v>
      </c>
      <c r="C73" s="117" t="s">
        <v>9</v>
      </c>
      <c r="D73" s="110">
        <v>900</v>
      </c>
      <c r="E73" s="110"/>
      <c r="F73" s="110"/>
      <c r="G73" s="110"/>
      <c r="H73" s="105"/>
      <c r="I73" s="110">
        <f t="shared" si="18"/>
        <v>900</v>
      </c>
      <c r="J73" s="106">
        <f t="shared" si="15"/>
        <v>180</v>
      </c>
      <c r="K73" s="110">
        <f>810+90</f>
        <v>900</v>
      </c>
      <c r="L73" s="110"/>
      <c r="M73" s="110"/>
      <c r="N73" s="110"/>
      <c r="O73" s="110"/>
      <c r="P73" s="106"/>
      <c r="Q73" s="110">
        <f t="shared" si="19"/>
        <v>900</v>
      </c>
      <c r="R73" s="110">
        <f t="shared" si="16"/>
        <v>180</v>
      </c>
      <c r="S73" s="110">
        <v>900</v>
      </c>
      <c r="T73" s="110"/>
      <c r="U73" s="110"/>
      <c r="V73" s="110"/>
      <c r="W73" s="110"/>
      <c r="X73" s="110">
        <f t="shared" si="20"/>
        <v>900</v>
      </c>
      <c r="Y73" s="105">
        <f t="shared" si="17"/>
        <v>180</v>
      </c>
      <c r="Z73" s="105">
        <f t="shared" si="21"/>
        <v>2700</v>
      </c>
      <c r="AA73" s="105">
        <f t="shared" si="22"/>
        <v>900</v>
      </c>
    </row>
    <row r="74" spans="1:27" ht="18.95" customHeight="1" x14ac:dyDescent="0.25">
      <c r="A74" s="111">
        <v>78</v>
      </c>
      <c r="B74" s="111" t="s">
        <v>389</v>
      </c>
      <c r="C74" s="117" t="s">
        <v>10</v>
      </c>
      <c r="D74" s="110">
        <v>800</v>
      </c>
      <c r="E74" s="110"/>
      <c r="F74" s="110"/>
      <c r="G74" s="110"/>
      <c r="H74" s="105"/>
      <c r="I74" s="110">
        <f t="shared" si="18"/>
        <v>800</v>
      </c>
      <c r="J74" s="106">
        <f t="shared" si="15"/>
        <v>160</v>
      </c>
      <c r="K74" s="110">
        <f>320+40</f>
        <v>360</v>
      </c>
      <c r="L74" s="110"/>
      <c r="M74" s="110"/>
      <c r="N74" s="110"/>
      <c r="O74" s="110"/>
      <c r="P74" s="106"/>
      <c r="Q74" s="110">
        <f t="shared" si="19"/>
        <v>360</v>
      </c>
      <c r="R74" s="110">
        <f t="shared" si="16"/>
        <v>72</v>
      </c>
      <c r="S74" s="110">
        <v>800</v>
      </c>
      <c r="T74" s="110"/>
      <c r="U74" s="110"/>
      <c r="V74" s="110"/>
      <c r="W74" s="110">
        <v>440</v>
      </c>
      <c r="X74" s="110">
        <f t="shared" si="20"/>
        <v>1240</v>
      </c>
      <c r="Y74" s="105">
        <f t="shared" si="17"/>
        <v>248</v>
      </c>
      <c r="Z74" s="105">
        <f t="shared" si="21"/>
        <v>2400</v>
      </c>
      <c r="AA74" s="105">
        <f t="shared" si="22"/>
        <v>800</v>
      </c>
    </row>
    <row r="75" spans="1:27" ht="36" customHeight="1" x14ac:dyDescent="0.25">
      <c r="A75" s="111">
        <v>79</v>
      </c>
      <c r="B75" s="111" t="s">
        <v>388</v>
      </c>
      <c r="C75" s="122" t="s">
        <v>593</v>
      </c>
      <c r="D75" s="110">
        <v>1600</v>
      </c>
      <c r="E75" s="110"/>
      <c r="F75" s="110">
        <v>800</v>
      </c>
      <c r="G75" s="110"/>
      <c r="H75" s="105"/>
      <c r="I75" s="110">
        <f t="shared" si="18"/>
        <v>2400</v>
      </c>
      <c r="J75" s="106">
        <f t="shared" si="15"/>
        <v>480</v>
      </c>
      <c r="K75" s="110">
        <f>1440+160</f>
        <v>1600</v>
      </c>
      <c r="L75" s="110"/>
      <c r="M75" s="110"/>
      <c r="N75" s="110">
        <v>800</v>
      </c>
      <c r="O75" s="110"/>
      <c r="P75" s="106"/>
      <c r="Q75" s="110">
        <f t="shared" si="19"/>
        <v>2400</v>
      </c>
      <c r="R75" s="110">
        <f t="shared" si="16"/>
        <v>480</v>
      </c>
      <c r="S75" s="110">
        <v>1600</v>
      </c>
      <c r="T75" s="110"/>
      <c r="U75" s="110">
        <v>800</v>
      </c>
      <c r="V75" s="110"/>
      <c r="W75" s="110"/>
      <c r="X75" s="110">
        <f t="shared" si="20"/>
        <v>2400</v>
      </c>
      <c r="Y75" s="105">
        <f t="shared" si="17"/>
        <v>480</v>
      </c>
      <c r="Z75" s="105">
        <f t="shared" si="21"/>
        <v>7200</v>
      </c>
      <c r="AA75" s="105">
        <f t="shared" si="22"/>
        <v>2400</v>
      </c>
    </row>
    <row r="76" spans="1:27" ht="18.95" customHeight="1" x14ac:dyDescent="0.25">
      <c r="A76" s="111">
        <v>80</v>
      </c>
      <c r="B76" s="111" t="s">
        <v>387</v>
      </c>
      <c r="C76" s="117" t="s">
        <v>8</v>
      </c>
      <c r="D76" s="110">
        <v>1000</v>
      </c>
      <c r="E76" s="110"/>
      <c r="F76" s="110">
        <v>260</v>
      </c>
      <c r="G76" s="110"/>
      <c r="H76" s="105"/>
      <c r="I76" s="110">
        <f t="shared" si="18"/>
        <v>1260</v>
      </c>
      <c r="J76" s="106">
        <f t="shared" si="15"/>
        <v>252</v>
      </c>
      <c r="K76" s="110">
        <f>900+100</f>
        <v>1000</v>
      </c>
      <c r="L76" s="110"/>
      <c r="M76" s="110"/>
      <c r="N76" s="110">
        <v>260</v>
      </c>
      <c r="O76" s="110"/>
      <c r="P76" s="106"/>
      <c r="Q76" s="110">
        <f t="shared" si="19"/>
        <v>1260</v>
      </c>
      <c r="R76" s="110">
        <f t="shared" si="16"/>
        <v>252</v>
      </c>
      <c r="S76" s="110">
        <v>1000</v>
      </c>
      <c r="T76" s="110"/>
      <c r="U76" s="110">
        <v>260</v>
      </c>
      <c r="V76" s="110"/>
      <c r="W76" s="110"/>
      <c r="X76" s="110">
        <f t="shared" si="20"/>
        <v>1260</v>
      </c>
      <c r="Y76" s="105">
        <f t="shared" si="17"/>
        <v>252</v>
      </c>
      <c r="Z76" s="105">
        <f t="shared" si="21"/>
        <v>3780</v>
      </c>
      <c r="AA76" s="105">
        <f t="shared" si="22"/>
        <v>1260</v>
      </c>
    </row>
    <row r="77" spans="1:27" ht="19.5" customHeight="1" x14ac:dyDescent="0.25">
      <c r="A77" s="111">
        <v>81</v>
      </c>
      <c r="B77" s="111" t="s">
        <v>386</v>
      </c>
      <c r="C77" s="117" t="s">
        <v>8</v>
      </c>
      <c r="D77" s="110">
        <v>1000</v>
      </c>
      <c r="E77" s="110"/>
      <c r="F77" s="110">
        <v>230</v>
      </c>
      <c r="G77" s="110"/>
      <c r="H77" s="105"/>
      <c r="I77" s="110">
        <f t="shared" si="18"/>
        <v>1230</v>
      </c>
      <c r="J77" s="106">
        <f t="shared" si="15"/>
        <v>246</v>
      </c>
      <c r="K77" s="110">
        <f>900+100</f>
        <v>1000</v>
      </c>
      <c r="L77" s="110"/>
      <c r="M77" s="110"/>
      <c r="N77" s="110">
        <v>230</v>
      </c>
      <c r="O77" s="110"/>
      <c r="P77" s="106"/>
      <c r="Q77" s="110">
        <f t="shared" si="19"/>
        <v>1230</v>
      </c>
      <c r="R77" s="110">
        <f t="shared" si="16"/>
        <v>246</v>
      </c>
      <c r="S77" s="110">
        <v>1000</v>
      </c>
      <c r="T77" s="110"/>
      <c r="U77" s="110">
        <v>230</v>
      </c>
      <c r="V77" s="110"/>
      <c r="W77" s="110"/>
      <c r="X77" s="110">
        <f t="shared" si="20"/>
        <v>1230</v>
      </c>
      <c r="Y77" s="105">
        <f t="shared" si="17"/>
        <v>246</v>
      </c>
      <c r="Z77" s="105">
        <f t="shared" si="21"/>
        <v>3690</v>
      </c>
      <c r="AA77" s="105">
        <f t="shared" si="22"/>
        <v>1230</v>
      </c>
    </row>
    <row r="78" spans="1:27" ht="18.95" customHeight="1" x14ac:dyDescent="0.25">
      <c r="A78" s="111">
        <v>82</v>
      </c>
      <c r="B78" s="111" t="s">
        <v>385</v>
      </c>
      <c r="C78" s="117" t="s">
        <v>8</v>
      </c>
      <c r="D78" s="110">
        <f>650+100</f>
        <v>750</v>
      </c>
      <c r="E78" s="110"/>
      <c r="F78" s="110">
        <v>300</v>
      </c>
      <c r="G78" s="110"/>
      <c r="H78" s="105">
        <v>250</v>
      </c>
      <c r="I78" s="110">
        <f t="shared" si="18"/>
        <v>1300</v>
      </c>
      <c r="J78" s="106">
        <f t="shared" si="15"/>
        <v>260</v>
      </c>
      <c r="K78" s="110">
        <f>900+100</f>
        <v>1000</v>
      </c>
      <c r="L78" s="110"/>
      <c r="M78" s="110"/>
      <c r="N78" s="110">
        <v>300</v>
      </c>
      <c r="O78" s="110"/>
      <c r="P78" s="106"/>
      <c r="Q78" s="110">
        <f t="shared" si="19"/>
        <v>1300</v>
      </c>
      <c r="R78" s="110">
        <f t="shared" si="16"/>
        <v>260</v>
      </c>
      <c r="S78" s="110">
        <v>1000</v>
      </c>
      <c r="T78" s="110"/>
      <c r="U78" s="110">
        <v>300</v>
      </c>
      <c r="V78" s="110"/>
      <c r="W78" s="110"/>
      <c r="X78" s="110">
        <f t="shared" si="20"/>
        <v>1300</v>
      </c>
      <c r="Y78" s="105">
        <f t="shared" si="17"/>
        <v>260</v>
      </c>
      <c r="Z78" s="105">
        <f t="shared" si="21"/>
        <v>3900</v>
      </c>
      <c r="AA78" s="105">
        <f t="shared" si="22"/>
        <v>1300</v>
      </c>
    </row>
    <row r="79" spans="1:27" ht="18.95" customHeight="1" x14ac:dyDescent="0.25">
      <c r="A79" s="111">
        <v>83</v>
      </c>
      <c r="B79" s="111" t="s">
        <v>384</v>
      </c>
      <c r="C79" s="117" t="s">
        <v>9</v>
      </c>
      <c r="D79" s="110">
        <v>900</v>
      </c>
      <c r="E79" s="110"/>
      <c r="F79" s="110">
        <v>150</v>
      </c>
      <c r="G79" s="110"/>
      <c r="H79" s="105"/>
      <c r="I79" s="110">
        <f t="shared" si="18"/>
        <v>1050</v>
      </c>
      <c r="J79" s="106">
        <f t="shared" si="15"/>
        <v>210</v>
      </c>
      <c r="K79" s="110">
        <f>495+135</f>
        <v>630</v>
      </c>
      <c r="L79" s="110"/>
      <c r="M79" s="110"/>
      <c r="N79" s="110">
        <v>150</v>
      </c>
      <c r="O79" s="110"/>
      <c r="P79" s="106"/>
      <c r="Q79" s="110">
        <f t="shared" si="19"/>
        <v>780</v>
      </c>
      <c r="R79" s="110">
        <f t="shared" si="16"/>
        <v>156</v>
      </c>
      <c r="S79" s="110">
        <v>900</v>
      </c>
      <c r="T79" s="110"/>
      <c r="U79" s="110">
        <v>150</v>
      </c>
      <c r="V79" s="110"/>
      <c r="W79" s="110">
        <v>270</v>
      </c>
      <c r="X79" s="110">
        <f t="shared" si="20"/>
        <v>1320</v>
      </c>
      <c r="Y79" s="105">
        <f t="shared" si="17"/>
        <v>264</v>
      </c>
      <c r="Z79" s="105">
        <f t="shared" si="21"/>
        <v>3150</v>
      </c>
      <c r="AA79" s="105">
        <f t="shared" si="22"/>
        <v>1050</v>
      </c>
    </row>
    <row r="80" spans="1:27" ht="18.95" customHeight="1" x14ac:dyDescent="0.25">
      <c r="A80" s="111">
        <v>84</v>
      </c>
      <c r="B80" s="111" t="s">
        <v>383</v>
      </c>
      <c r="C80" s="117" t="s">
        <v>8</v>
      </c>
      <c r="D80" s="110">
        <v>1000</v>
      </c>
      <c r="E80" s="110"/>
      <c r="F80" s="110">
        <v>410</v>
      </c>
      <c r="G80" s="110"/>
      <c r="H80" s="105"/>
      <c r="I80" s="110">
        <f t="shared" si="18"/>
        <v>1410</v>
      </c>
      <c r="J80" s="106">
        <f t="shared" ref="J80:J111" si="23">I80*20%</f>
        <v>282</v>
      </c>
      <c r="K80" s="110">
        <f>900+100</f>
        <v>1000</v>
      </c>
      <c r="L80" s="110"/>
      <c r="M80" s="110"/>
      <c r="N80" s="110">
        <v>410</v>
      </c>
      <c r="O80" s="110"/>
      <c r="P80" s="106"/>
      <c r="Q80" s="110">
        <f t="shared" si="19"/>
        <v>1410</v>
      </c>
      <c r="R80" s="110">
        <f t="shared" ref="R80:R111" si="24">Q80*20%</f>
        <v>282</v>
      </c>
      <c r="S80" s="110">
        <v>1000</v>
      </c>
      <c r="T80" s="110"/>
      <c r="U80" s="110">
        <v>410</v>
      </c>
      <c r="V80" s="110"/>
      <c r="W80" s="110"/>
      <c r="X80" s="110">
        <f t="shared" si="20"/>
        <v>1410</v>
      </c>
      <c r="Y80" s="105">
        <f t="shared" ref="Y80:Y111" si="25">X80*20%</f>
        <v>282</v>
      </c>
      <c r="Z80" s="105">
        <f t="shared" si="21"/>
        <v>4230</v>
      </c>
      <c r="AA80" s="105">
        <f t="shared" si="22"/>
        <v>1410</v>
      </c>
    </row>
    <row r="81" spans="1:27" ht="18.95" customHeight="1" x14ac:dyDescent="0.25">
      <c r="A81" s="111">
        <v>85</v>
      </c>
      <c r="B81" s="111" t="s">
        <v>382</v>
      </c>
      <c r="C81" s="117" t="s">
        <v>72</v>
      </c>
      <c r="D81" s="110">
        <v>800</v>
      </c>
      <c r="E81" s="110"/>
      <c r="F81" s="110"/>
      <c r="G81" s="110"/>
      <c r="H81" s="105"/>
      <c r="I81" s="110">
        <f t="shared" si="18"/>
        <v>800</v>
      </c>
      <c r="J81" s="106">
        <f t="shared" si="23"/>
        <v>160</v>
      </c>
      <c r="K81" s="110">
        <v>800</v>
      </c>
      <c r="L81" s="110"/>
      <c r="M81" s="110"/>
      <c r="N81" s="110"/>
      <c r="O81" s="110"/>
      <c r="P81" s="106"/>
      <c r="Q81" s="110">
        <f t="shared" si="19"/>
        <v>800</v>
      </c>
      <c r="R81" s="110">
        <f t="shared" si="24"/>
        <v>160</v>
      </c>
      <c r="S81" s="110">
        <v>800</v>
      </c>
      <c r="T81" s="110"/>
      <c r="U81" s="110"/>
      <c r="V81" s="110"/>
      <c r="W81" s="110"/>
      <c r="X81" s="110">
        <f t="shared" si="20"/>
        <v>800</v>
      </c>
      <c r="Y81" s="105">
        <f t="shared" si="25"/>
        <v>160</v>
      </c>
      <c r="Z81" s="105">
        <f t="shared" si="21"/>
        <v>2400</v>
      </c>
      <c r="AA81" s="105">
        <f t="shared" si="22"/>
        <v>800</v>
      </c>
    </row>
    <row r="82" spans="1:27" ht="18.95" customHeight="1" x14ac:dyDescent="0.25">
      <c r="A82" s="111">
        <v>86</v>
      </c>
      <c r="B82" s="111" t="s">
        <v>381</v>
      </c>
      <c r="C82" s="117" t="s">
        <v>72</v>
      </c>
      <c r="D82" s="110">
        <v>800</v>
      </c>
      <c r="E82" s="110"/>
      <c r="F82" s="110"/>
      <c r="G82" s="110"/>
      <c r="H82" s="105"/>
      <c r="I82" s="110">
        <f t="shared" si="18"/>
        <v>800</v>
      </c>
      <c r="J82" s="106">
        <f t="shared" si="23"/>
        <v>160</v>
      </c>
      <c r="K82" s="110">
        <v>800</v>
      </c>
      <c r="L82" s="110"/>
      <c r="M82" s="110"/>
      <c r="N82" s="110"/>
      <c r="O82" s="110"/>
      <c r="P82" s="106"/>
      <c r="Q82" s="110">
        <f t="shared" si="19"/>
        <v>800</v>
      </c>
      <c r="R82" s="110">
        <f t="shared" si="24"/>
        <v>160</v>
      </c>
      <c r="S82" s="110">
        <v>800</v>
      </c>
      <c r="T82" s="110"/>
      <c r="U82" s="110"/>
      <c r="V82" s="110"/>
      <c r="W82" s="110"/>
      <c r="X82" s="110">
        <f t="shared" si="20"/>
        <v>800</v>
      </c>
      <c r="Y82" s="105">
        <f t="shared" si="25"/>
        <v>160</v>
      </c>
      <c r="Z82" s="105">
        <f t="shared" si="21"/>
        <v>2400</v>
      </c>
      <c r="AA82" s="105">
        <f t="shared" si="22"/>
        <v>800</v>
      </c>
    </row>
    <row r="83" spans="1:27" ht="23.25" customHeight="1" x14ac:dyDescent="0.25">
      <c r="A83" s="111">
        <v>87</v>
      </c>
      <c r="B83" s="111" t="s">
        <v>380</v>
      </c>
      <c r="C83" s="117" t="s">
        <v>72</v>
      </c>
      <c r="D83" s="110">
        <v>800</v>
      </c>
      <c r="E83" s="110"/>
      <c r="F83" s="110"/>
      <c r="G83" s="110"/>
      <c r="H83" s="105"/>
      <c r="I83" s="110">
        <f t="shared" ref="I83:I114" si="26">H83+G83+F83+E83+D83</f>
        <v>800</v>
      </c>
      <c r="J83" s="106">
        <f t="shared" si="23"/>
        <v>160</v>
      </c>
      <c r="K83" s="110">
        <v>800</v>
      </c>
      <c r="L83" s="110"/>
      <c r="M83" s="110"/>
      <c r="N83" s="110"/>
      <c r="O83" s="110"/>
      <c r="P83" s="106"/>
      <c r="Q83" s="110">
        <f t="shared" ref="Q83:Q114" si="27">P83+O83+N83+M83+L83+K83</f>
        <v>800</v>
      </c>
      <c r="R83" s="110">
        <f t="shared" si="24"/>
        <v>160</v>
      </c>
      <c r="S83" s="110">
        <v>800</v>
      </c>
      <c r="T83" s="110"/>
      <c r="U83" s="110"/>
      <c r="V83" s="110"/>
      <c r="W83" s="110"/>
      <c r="X83" s="110">
        <f t="shared" ref="X83:X114" si="28">W83+V83+U83+T83+S83</f>
        <v>800</v>
      </c>
      <c r="Y83" s="105">
        <f t="shared" si="25"/>
        <v>160</v>
      </c>
      <c r="Z83" s="105">
        <f t="shared" ref="Z83:Z114" si="29">X83+Q83+I83</f>
        <v>2400</v>
      </c>
      <c r="AA83" s="105">
        <f t="shared" ref="AA83:AA114" si="30">Z83/3</f>
        <v>800</v>
      </c>
    </row>
    <row r="84" spans="1:27" ht="18.95" customHeight="1" x14ac:dyDescent="0.25">
      <c r="A84" s="111">
        <v>88</v>
      </c>
      <c r="B84" s="111" t="s">
        <v>379</v>
      </c>
      <c r="C84" s="117" t="s">
        <v>73</v>
      </c>
      <c r="D84" s="110">
        <v>700</v>
      </c>
      <c r="E84" s="110"/>
      <c r="F84" s="110"/>
      <c r="G84" s="110"/>
      <c r="H84" s="105"/>
      <c r="I84" s="110">
        <f t="shared" si="26"/>
        <v>700</v>
      </c>
      <c r="J84" s="106">
        <f t="shared" si="23"/>
        <v>140</v>
      </c>
      <c r="K84" s="110">
        <v>700</v>
      </c>
      <c r="L84" s="110"/>
      <c r="M84" s="110"/>
      <c r="N84" s="110"/>
      <c r="O84" s="110">
        <v>700</v>
      </c>
      <c r="P84" s="106"/>
      <c r="Q84" s="110">
        <f t="shared" si="27"/>
        <v>1400</v>
      </c>
      <c r="R84" s="110">
        <f t="shared" si="24"/>
        <v>280</v>
      </c>
      <c r="S84" s="110">
        <v>700</v>
      </c>
      <c r="T84" s="110"/>
      <c r="U84" s="110"/>
      <c r="V84" s="110"/>
      <c r="W84" s="110"/>
      <c r="X84" s="110">
        <f t="shared" si="28"/>
        <v>700</v>
      </c>
      <c r="Y84" s="105">
        <f t="shared" si="25"/>
        <v>140</v>
      </c>
      <c r="Z84" s="105">
        <f t="shared" si="29"/>
        <v>2800</v>
      </c>
      <c r="AA84" s="105">
        <f t="shared" si="30"/>
        <v>933.33333333333337</v>
      </c>
    </row>
    <row r="85" spans="1:27" ht="18.95" customHeight="1" x14ac:dyDescent="0.25">
      <c r="A85" s="111">
        <v>89</v>
      </c>
      <c r="B85" s="111" t="s">
        <v>378</v>
      </c>
      <c r="C85" s="117" t="s">
        <v>73</v>
      </c>
      <c r="D85" s="110">
        <v>700</v>
      </c>
      <c r="E85" s="110"/>
      <c r="F85" s="110"/>
      <c r="G85" s="110"/>
      <c r="H85" s="105"/>
      <c r="I85" s="110">
        <f t="shared" si="26"/>
        <v>700</v>
      </c>
      <c r="J85" s="106">
        <f t="shared" si="23"/>
        <v>140</v>
      </c>
      <c r="K85" s="110">
        <v>700</v>
      </c>
      <c r="L85" s="110"/>
      <c r="M85" s="110"/>
      <c r="N85" s="110"/>
      <c r="O85" s="110">
        <v>700</v>
      </c>
      <c r="P85" s="106"/>
      <c r="Q85" s="110">
        <f t="shared" si="27"/>
        <v>1400</v>
      </c>
      <c r="R85" s="110">
        <f t="shared" si="24"/>
        <v>280</v>
      </c>
      <c r="S85" s="110">
        <v>700</v>
      </c>
      <c r="T85" s="110"/>
      <c r="U85" s="110"/>
      <c r="V85" s="110"/>
      <c r="W85" s="110"/>
      <c r="X85" s="110">
        <f t="shared" si="28"/>
        <v>700</v>
      </c>
      <c r="Y85" s="105">
        <f t="shared" si="25"/>
        <v>140</v>
      </c>
      <c r="Z85" s="105">
        <f t="shared" si="29"/>
        <v>2800</v>
      </c>
      <c r="AA85" s="105">
        <f t="shared" si="30"/>
        <v>933.33333333333337</v>
      </c>
    </row>
    <row r="86" spans="1:27" ht="18.95" customHeight="1" x14ac:dyDescent="0.25">
      <c r="A86" s="111">
        <v>91</v>
      </c>
      <c r="B86" s="111" t="s">
        <v>377</v>
      </c>
      <c r="C86" s="117" t="s">
        <v>73</v>
      </c>
      <c r="D86" s="110">
        <v>700</v>
      </c>
      <c r="E86" s="110"/>
      <c r="F86" s="110"/>
      <c r="G86" s="110">
        <v>700</v>
      </c>
      <c r="H86" s="105"/>
      <c r="I86" s="110">
        <f t="shared" si="26"/>
        <v>1400</v>
      </c>
      <c r="J86" s="106">
        <f t="shared" si="23"/>
        <v>280</v>
      </c>
      <c r="K86" s="110">
        <v>700</v>
      </c>
      <c r="L86" s="110"/>
      <c r="M86" s="110"/>
      <c r="N86" s="110"/>
      <c r="O86" s="110">
        <v>700</v>
      </c>
      <c r="P86" s="106"/>
      <c r="Q86" s="110">
        <f t="shared" si="27"/>
        <v>1400</v>
      </c>
      <c r="R86" s="110">
        <f t="shared" si="24"/>
        <v>280</v>
      </c>
      <c r="S86" s="110">
        <v>700</v>
      </c>
      <c r="T86" s="110"/>
      <c r="U86" s="110"/>
      <c r="V86" s="110">
        <v>700</v>
      </c>
      <c r="W86" s="110"/>
      <c r="X86" s="110">
        <f t="shared" si="28"/>
        <v>1400</v>
      </c>
      <c r="Y86" s="105">
        <f t="shared" si="25"/>
        <v>280</v>
      </c>
      <c r="Z86" s="105">
        <f t="shared" si="29"/>
        <v>4200</v>
      </c>
      <c r="AA86" s="105">
        <f t="shared" si="30"/>
        <v>1400</v>
      </c>
    </row>
    <row r="87" spans="1:27" ht="18.95" customHeight="1" x14ac:dyDescent="0.25">
      <c r="A87" s="111">
        <v>92</v>
      </c>
      <c r="B87" s="111" t="s">
        <v>376</v>
      </c>
      <c r="C87" s="117" t="s">
        <v>73</v>
      </c>
      <c r="D87" s="110">
        <v>700</v>
      </c>
      <c r="E87" s="110"/>
      <c r="F87" s="110"/>
      <c r="G87" s="110"/>
      <c r="H87" s="105"/>
      <c r="I87" s="110">
        <f t="shared" si="26"/>
        <v>700</v>
      </c>
      <c r="J87" s="106">
        <f t="shared" si="23"/>
        <v>140</v>
      </c>
      <c r="K87" s="110">
        <v>700</v>
      </c>
      <c r="L87" s="110"/>
      <c r="M87" s="110"/>
      <c r="N87" s="110"/>
      <c r="O87" s="110">
        <v>700</v>
      </c>
      <c r="P87" s="106"/>
      <c r="Q87" s="110">
        <f t="shared" si="27"/>
        <v>1400</v>
      </c>
      <c r="R87" s="110">
        <f t="shared" si="24"/>
        <v>280</v>
      </c>
      <c r="S87" s="110">
        <v>700</v>
      </c>
      <c r="T87" s="110"/>
      <c r="U87" s="110"/>
      <c r="V87" s="110"/>
      <c r="W87" s="110"/>
      <c r="X87" s="110">
        <f t="shared" si="28"/>
        <v>700</v>
      </c>
      <c r="Y87" s="105">
        <f t="shared" si="25"/>
        <v>140</v>
      </c>
      <c r="Z87" s="105">
        <f t="shared" si="29"/>
        <v>2800</v>
      </c>
      <c r="AA87" s="105">
        <f t="shared" si="30"/>
        <v>933.33333333333337</v>
      </c>
    </row>
    <row r="88" spans="1:27" ht="18.95" customHeight="1" x14ac:dyDescent="0.25">
      <c r="A88" s="111">
        <v>93</v>
      </c>
      <c r="B88" s="111" t="s">
        <v>375</v>
      </c>
      <c r="C88" s="117" t="s">
        <v>73</v>
      </c>
      <c r="D88" s="110">
        <v>700</v>
      </c>
      <c r="E88" s="110"/>
      <c r="F88" s="110"/>
      <c r="G88" s="110"/>
      <c r="H88" s="105"/>
      <c r="I88" s="110">
        <f t="shared" si="26"/>
        <v>700</v>
      </c>
      <c r="J88" s="106">
        <f t="shared" si="23"/>
        <v>140</v>
      </c>
      <c r="K88" s="110">
        <v>700</v>
      </c>
      <c r="L88" s="110"/>
      <c r="M88" s="110"/>
      <c r="N88" s="110"/>
      <c r="O88" s="110">
        <v>700</v>
      </c>
      <c r="P88" s="106"/>
      <c r="Q88" s="110">
        <f t="shared" si="27"/>
        <v>1400</v>
      </c>
      <c r="R88" s="110">
        <f t="shared" si="24"/>
        <v>280</v>
      </c>
      <c r="S88" s="110">
        <v>700</v>
      </c>
      <c r="T88" s="110"/>
      <c r="U88" s="110"/>
      <c r="V88" s="110"/>
      <c r="W88" s="110"/>
      <c r="X88" s="110">
        <f t="shared" si="28"/>
        <v>700</v>
      </c>
      <c r="Y88" s="105">
        <f t="shared" si="25"/>
        <v>140</v>
      </c>
      <c r="Z88" s="105">
        <f t="shared" si="29"/>
        <v>2800</v>
      </c>
      <c r="AA88" s="105">
        <f t="shared" si="30"/>
        <v>933.33333333333337</v>
      </c>
    </row>
    <row r="89" spans="1:27" ht="18.95" customHeight="1" x14ac:dyDescent="0.25">
      <c r="A89" s="111">
        <v>94</v>
      </c>
      <c r="B89" s="111" t="s">
        <v>374</v>
      </c>
      <c r="C89" s="117" t="s">
        <v>73</v>
      </c>
      <c r="D89" s="110">
        <v>700</v>
      </c>
      <c r="E89" s="110"/>
      <c r="F89" s="110"/>
      <c r="G89" s="110"/>
      <c r="H89" s="105"/>
      <c r="I89" s="110">
        <f t="shared" si="26"/>
        <v>700</v>
      </c>
      <c r="J89" s="106">
        <f t="shared" si="23"/>
        <v>140</v>
      </c>
      <c r="K89" s="110">
        <v>700</v>
      </c>
      <c r="L89" s="110"/>
      <c r="M89" s="110"/>
      <c r="N89" s="110"/>
      <c r="O89" s="110">
        <v>700</v>
      </c>
      <c r="P89" s="106"/>
      <c r="Q89" s="110">
        <f t="shared" si="27"/>
        <v>1400</v>
      </c>
      <c r="R89" s="110">
        <f t="shared" si="24"/>
        <v>280</v>
      </c>
      <c r="S89" s="110">
        <v>700</v>
      </c>
      <c r="T89" s="110"/>
      <c r="U89" s="110"/>
      <c r="V89" s="110"/>
      <c r="W89" s="110"/>
      <c r="X89" s="110">
        <f t="shared" si="28"/>
        <v>700</v>
      </c>
      <c r="Y89" s="105">
        <f t="shared" si="25"/>
        <v>140</v>
      </c>
      <c r="Z89" s="105">
        <f t="shared" si="29"/>
        <v>2800</v>
      </c>
      <c r="AA89" s="105">
        <f t="shared" si="30"/>
        <v>933.33333333333337</v>
      </c>
    </row>
    <row r="90" spans="1:27" ht="18.95" customHeight="1" x14ac:dyDescent="0.25">
      <c r="A90" s="111">
        <v>95</v>
      </c>
      <c r="B90" s="111" t="s">
        <v>373</v>
      </c>
      <c r="C90" s="117" t="s">
        <v>73</v>
      </c>
      <c r="D90" s="110">
        <v>700</v>
      </c>
      <c r="E90" s="110"/>
      <c r="F90" s="110"/>
      <c r="G90" s="110"/>
      <c r="H90" s="105"/>
      <c r="I90" s="110">
        <f t="shared" si="26"/>
        <v>700</v>
      </c>
      <c r="J90" s="106">
        <f t="shared" si="23"/>
        <v>140</v>
      </c>
      <c r="K90" s="110">
        <v>700</v>
      </c>
      <c r="L90" s="110"/>
      <c r="M90" s="110"/>
      <c r="N90" s="110"/>
      <c r="O90" s="110">
        <v>700</v>
      </c>
      <c r="P90" s="106"/>
      <c r="Q90" s="110">
        <f t="shared" si="27"/>
        <v>1400</v>
      </c>
      <c r="R90" s="110">
        <f t="shared" si="24"/>
        <v>280</v>
      </c>
      <c r="S90" s="110">
        <v>700</v>
      </c>
      <c r="T90" s="110"/>
      <c r="U90" s="110"/>
      <c r="V90" s="110"/>
      <c r="W90" s="110"/>
      <c r="X90" s="110">
        <f t="shared" si="28"/>
        <v>700</v>
      </c>
      <c r="Y90" s="105">
        <f t="shared" si="25"/>
        <v>140</v>
      </c>
      <c r="Z90" s="105">
        <f t="shared" si="29"/>
        <v>2800</v>
      </c>
      <c r="AA90" s="105">
        <f t="shared" si="30"/>
        <v>933.33333333333337</v>
      </c>
    </row>
    <row r="91" spans="1:27" ht="18.95" customHeight="1" x14ac:dyDescent="0.25">
      <c r="A91" s="111">
        <v>96</v>
      </c>
      <c r="B91" s="111" t="s">
        <v>372</v>
      </c>
      <c r="C91" s="117" t="s">
        <v>73</v>
      </c>
      <c r="D91" s="110">
        <v>700</v>
      </c>
      <c r="E91" s="110"/>
      <c r="F91" s="110"/>
      <c r="G91" s="110"/>
      <c r="H91" s="105"/>
      <c r="I91" s="110">
        <f t="shared" si="26"/>
        <v>700</v>
      </c>
      <c r="J91" s="106">
        <f t="shared" si="23"/>
        <v>140</v>
      </c>
      <c r="K91" s="110">
        <v>700</v>
      </c>
      <c r="L91" s="110"/>
      <c r="M91" s="110"/>
      <c r="N91" s="110"/>
      <c r="O91" s="110">
        <v>700</v>
      </c>
      <c r="P91" s="106"/>
      <c r="Q91" s="110">
        <f t="shared" si="27"/>
        <v>1400</v>
      </c>
      <c r="R91" s="110">
        <f t="shared" si="24"/>
        <v>280</v>
      </c>
      <c r="S91" s="110">
        <v>700</v>
      </c>
      <c r="T91" s="110"/>
      <c r="U91" s="110"/>
      <c r="V91" s="110"/>
      <c r="W91" s="110"/>
      <c r="X91" s="110">
        <f t="shared" si="28"/>
        <v>700</v>
      </c>
      <c r="Y91" s="105">
        <f t="shared" si="25"/>
        <v>140</v>
      </c>
      <c r="Z91" s="105">
        <f t="shared" si="29"/>
        <v>2800</v>
      </c>
      <c r="AA91" s="105">
        <f t="shared" si="30"/>
        <v>933.33333333333337</v>
      </c>
    </row>
    <row r="92" spans="1:27" ht="18.95" customHeight="1" x14ac:dyDescent="0.25">
      <c r="A92" s="111">
        <v>97</v>
      </c>
      <c r="B92" s="111" t="s">
        <v>371</v>
      </c>
      <c r="C92" s="117" t="s">
        <v>73</v>
      </c>
      <c r="D92" s="110">
        <v>700</v>
      </c>
      <c r="E92" s="110"/>
      <c r="F92" s="110"/>
      <c r="G92" s="110"/>
      <c r="H92" s="105"/>
      <c r="I92" s="110">
        <f t="shared" si="26"/>
        <v>700</v>
      </c>
      <c r="J92" s="106">
        <f t="shared" si="23"/>
        <v>140</v>
      </c>
      <c r="K92" s="110">
        <v>700</v>
      </c>
      <c r="L92" s="110"/>
      <c r="M92" s="110"/>
      <c r="N92" s="110"/>
      <c r="O92" s="110">
        <v>700</v>
      </c>
      <c r="P92" s="106"/>
      <c r="Q92" s="110">
        <f t="shared" si="27"/>
        <v>1400</v>
      </c>
      <c r="R92" s="110">
        <f t="shared" si="24"/>
        <v>280</v>
      </c>
      <c r="S92" s="110">
        <v>700</v>
      </c>
      <c r="T92" s="110"/>
      <c r="U92" s="110"/>
      <c r="V92" s="110"/>
      <c r="W92" s="110"/>
      <c r="X92" s="110">
        <f t="shared" si="28"/>
        <v>700</v>
      </c>
      <c r="Y92" s="105">
        <f t="shared" si="25"/>
        <v>140</v>
      </c>
      <c r="Z92" s="105">
        <f t="shared" si="29"/>
        <v>2800</v>
      </c>
      <c r="AA92" s="105">
        <f t="shared" si="30"/>
        <v>933.33333333333337</v>
      </c>
    </row>
    <row r="93" spans="1:27" ht="18.95" customHeight="1" x14ac:dyDescent="0.25">
      <c r="A93" s="111">
        <v>98</v>
      </c>
      <c r="B93" s="111" t="s">
        <v>370</v>
      </c>
      <c r="C93" s="117" t="s">
        <v>73</v>
      </c>
      <c r="D93" s="110">
        <v>700</v>
      </c>
      <c r="E93" s="110"/>
      <c r="F93" s="110"/>
      <c r="G93" s="110"/>
      <c r="H93" s="105"/>
      <c r="I93" s="110">
        <f t="shared" si="26"/>
        <v>700</v>
      </c>
      <c r="J93" s="106">
        <f t="shared" si="23"/>
        <v>140</v>
      </c>
      <c r="K93" s="110">
        <v>700</v>
      </c>
      <c r="L93" s="110"/>
      <c r="M93" s="110"/>
      <c r="N93" s="110"/>
      <c r="O93" s="110">
        <v>700</v>
      </c>
      <c r="P93" s="106"/>
      <c r="Q93" s="110">
        <f t="shared" si="27"/>
        <v>1400</v>
      </c>
      <c r="R93" s="110">
        <f t="shared" si="24"/>
        <v>280</v>
      </c>
      <c r="S93" s="110">
        <v>700</v>
      </c>
      <c r="T93" s="110"/>
      <c r="U93" s="110"/>
      <c r="V93" s="110"/>
      <c r="W93" s="110"/>
      <c r="X93" s="110">
        <f t="shared" si="28"/>
        <v>700</v>
      </c>
      <c r="Y93" s="105">
        <f t="shared" si="25"/>
        <v>140</v>
      </c>
      <c r="Z93" s="105">
        <f t="shared" si="29"/>
        <v>2800</v>
      </c>
      <c r="AA93" s="105">
        <f t="shared" si="30"/>
        <v>933.33333333333337</v>
      </c>
    </row>
    <row r="94" spans="1:27" ht="18.95" customHeight="1" x14ac:dyDescent="0.25">
      <c r="A94" s="111">
        <v>99</v>
      </c>
      <c r="B94" s="111" t="s">
        <v>369</v>
      </c>
      <c r="C94" s="117" t="s">
        <v>73</v>
      </c>
      <c r="D94" s="110">
        <v>700</v>
      </c>
      <c r="E94" s="110"/>
      <c r="F94" s="110"/>
      <c r="G94" s="110"/>
      <c r="H94" s="105"/>
      <c r="I94" s="110">
        <f t="shared" si="26"/>
        <v>700</v>
      </c>
      <c r="J94" s="106">
        <f t="shared" si="23"/>
        <v>140</v>
      </c>
      <c r="K94" s="110">
        <v>700</v>
      </c>
      <c r="L94" s="110"/>
      <c r="M94" s="110"/>
      <c r="N94" s="110"/>
      <c r="O94" s="110">
        <v>700</v>
      </c>
      <c r="P94" s="106"/>
      <c r="Q94" s="110">
        <f t="shared" si="27"/>
        <v>1400</v>
      </c>
      <c r="R94" s="110">
        <f t="shared" si="24"/>
        <v>280</v>
      </c>
      <c r="S94" s="110">
        <v>700</v>
      </c>
      <c r="T94" s="110"/>
      <c r="U94" s="110"/>
      <c r="V94" s="110"/>
      <c r="W94" s="110"/>
      <c r="X94" s="110">
        <f t="shared" si="28"/>
        <v>700</v>
      </c>
      <c r="Y94" s="105">
        <f t="shared" si="25"/>
        <v>140</v>
      </c>
      <c r="Z94" s="105">
        <f t="shared" si="29"/>
        <v>2800</v>
      </c>
      <c r="AA94" s="105">
        <f t="shared" si="30"/>
        <v>933.33333333333337</v>
      </c>
    </row>
    <row r="95" spans="1:27" ht="18.95" customHeight="1" x14ac:dyDescent="0.25">
      <c r="A95" s="111">
        <v>100</v>
      </c>
      <c r="B95" s="111" t="s">
        <v>368</v>
      </c>
      <c r="C95" s="117" t="s">
        <v>73</v>
      </c>
      <c r="D95" s="110">
        <v>700</v>
      </c>
      <c r="E95" s="110"/>
      <c r="F95" s="110"/>
      <c r="G95" s="110"/>
      <c r="H95" s="105"/>
      <c r="I95" s="110">
        <f t="shared" si="26"/>
        <v>700</v>
      </c>
      <c r="J95" s="106">
        <f t="shared" si="23"/>
        <v>140</v>
      </c>
      <c r="K95" s="110">
        <v>700</v>
      </c>
      <c r="L95" s="110"/>
      <c r="M95" s="110"/>
      <c r="N95" s="110"/>
      <c r="O95" s="110">
        <v>700</v>
      </c>
      <c r="P95" s="106"/>
      <c r="Q95" s="110">
        <f t="shared" si="27"/>
        <v>1400</v>
      </c>
      <c r="R95" s="110">
        <f t="shared" si="24"/>
        <v>280</v>
      </c>
      <c r="S95" s="110">
        <v>700</v>
      </c>
      <c r="T95" s="110"/>
      <c r="U95" s="110"/>
      <c r="V95" s="110"/>
      <c r="W95" s="110"/>
      <c r="X95" s="110">
        <f t="shared" si="28"/>
        <v>700</v>
      </c>
      <c r="Y95" s="105">
        <f t="shared" si="25"/>
        <v>140</v>
      </c>
      <c r="Z95" s="105">
        <f t="shared" si="29"/>
        <v>2800</v>
      </c>
      <c r="AA95" s="105">
        <f t="shared" si="30"/>
        <v>933.33333333333337</v>
      </c>
    </row>
    <row r="96" spans="1:27" ht="18.95" customHeight="1" x14ac:dyDescent="0.25">
      <c r="A96" s="111">
        <v>101</v>
      </c>
      <c r="B96" s="111" t="s">
        <v>367</v>
      </c>
      <c r="C96" s="117" t="s">
        <v>73</v>
      </c>
      <c r="D96" s="110">
        <v>700</v>
      </c>
      <c r="E96" s="110"/>
      <c r="F96" s="110"/>
      <c r="G96" s="110"/>
      <c r="H96" s="105"/>
      <c r="I96" s="110">
        <f t="shared" si="26"/>
        <v>700</v>
      </c>
      <c r="J96" s="106">
        <f t="shared" si="23"/>
        <v>140</v>
      </c>
      <c r="K96" s="110">
        <v>700</v>
      </c>
      <c r="L96" s="110"/>
      <c r="M96" s="110"/>
      <c r="N96" s="110"/>
      <c r="O96" s="110">
        <v>700</v>
      </c>
      <c r="P96" s="106"/>
      <c r="Q96" s="110">
        <f t="shared" si="27"/>
        <v>1400</v>
      </c>
      <c r="R96" s="110">
        <f t="shared" si="24"/>
        <v>280</v>
      </c>
      <c r="S96" s="110">
        <v>700</v>
      </c>
      <c r="T96" s="110"/>
      <c r="U96" s="110"/>
      <c r="V96" s="110"/>
      <c r="W96" s="110"/>
      <c r="X96" s="110">
        <f t="shared" si="28"/>
        <v>700</v>
      </c>
      <c r="Y96" s="105">
        <f t="shared" si="25"/>
        <v>140</v>
      </c>
      <c r="Z96" s="105">
        <f t="shared" si="29"/>
        <v>2800</v>
      </c>
      <c r="AA96" s="105">
        <f t="shared" si="30"/>
        <v>933.33333333333337</v>
      </c>
    </row>
    <row r="97" spans="1:27" ht="18.95" customHeight="1" x14ac:dyDescent="0.25">
      <c r="A97" s="111">
        <v>102</v>
      </c>
      <c r="B97" s="111" t="s">
        <v>366</v>
      </c>
      <c r="C97" s="99" t="s">
        <v>365</v>
      </c>
      <c r="D97" s="110">
        <v>1600</v>
      </c>
      <c r="E97" s="110"/>
      <c r="F97" s="110">
        <v>400</v>
      </c>
      <c r="G97" s="110"/>
      <c r="H97" s="105"/>
      <c r="I97" s="110">
        <f t="shared" si="26"/>
        <v>2000</v>
      </c>
      <c r="J97" s="106">
        <f t="shared" si="23"/>
        <v>400</v>
      </c>
      <c r="K97" s="110">
        <f>1440+160</f>
        <v>1600</v>
      </c>
      <c r="L97" s="110"/>
      <c r="M97" s="110"/>
      <c r="N97" s="110">
        <v>400</v>
      </c>
      <c r="O97" s="110"/>
      <c r="P97" s="106"/>
      <c r="Q97" s="110">
        <f t="shared" si="27"/>
        <v>2000</v>
      </c>
      <c r="R97" s="110">
        <f t="shared" si="24"/>
        <v>400</v>
      </c>
      <c r="S97" s="110">
        <v>1600</v>
      </c>
      <c r="T97" s="110"/>
      <c r="U97" s="110">
        <v>400</v>
      </c>
      <c r="V97" s="110"/>
      <c r="W97" s="110"/>
      <c r="X97" s="110">
        <f t="shared" si="28"/>
        <v>2000</v>
      </c>
      <c r="Y97" s="105">
        <f t="shared" si="25"/>
        <v>400</v>
      </c>
      <c r="Z97" s="105">
        <f t="shared" si="29"/>
        <v>6000</v>
      </c>
      <c r="AA97" s="105">
        <f t="shared" si="30"/>
        <v>2000</v>
      </c>
    </row>
    <row r="98" spans="1:27" ht="18.95" customHeight="1" x14ac:dyDescent="0.25">
      <c r="A98" s="111">
        <v>103</v>
      </c>
      <c r="B98" s="111" t="s">
        <v>364</v>
      </c>
      <c r="C98" s="117" t="s">
        <v>8</v>
      </c>
      <c r="D98" s="110">
        <v>1060</v>
      </c>
      <c r="E98" s="110"/>
      <c r="F98" s="110">
        <v>500</v>
      </c>
      <c r="G98" s="110"/>
      <c r="H98" s="105"/>
      <c r="I98" s="110">
        <f t="shared" si="26"/>
        <v>1560</v>
      </c>
      <c r="J98" s="106">
        <f t="shared" si="23"/>
        <v>312</v>
      </c>
      <c r="K98" s="110">
        <v>1060</v>
      </c>
      <c r="L98" s="110"/>
      <c r="M98" s="110"/>
      <c r="N98" s="110">
        <v>500</v>
      </c>
      <c r="O98" s="110"/>
      <c r="P98" s="106"/>
      <c r="Q98" s="110">
        <f t="shared" si="27"/>
        <v>1560</v>
      </c>
      <c r="R98" s="110">
        <f t="shared" si="24"/>
        <v>312</v>
      </c>
      <c r="S98" s="110">
        <v>844.76</v>
      </c>
      <c r="T98" s="110"/>
      <c r="U98" s="110">
        <v>500</v>
      </c>
      <c r="V98" s="110"/>
      <c r="W98" s="110"/>
      <c r="X98" s="110">
        <f t="shared" si="28"/>
        <v>1344.76</v>
      </c>
      <c r="Y98" s="105">
        <f t="shared" si="25"/>
        <v>268.952</v>
      </c>
      <c r="Z98" s="105">
        <f t="shared" si="29"/>
        <v>4464.76</v>
      </c>
      <c r="AA98" s="105">
        <f t="shared" si="30"/>
        <v>1488.2533333333333</v>
      </c>
    </row>
    <row r="99" spans="1:27" ht="18.95" customHeight="1" x14ac:dyDescent="0.25">
      <c r="A99" s="111">
        <v>104</v>
      </c>
      <c r="B99" s="111" t="s">
        <v>363</v>
      </c>
      <c r="C99" s="117" t="s">
        <v>8</v>
      </c>
      <c r="D99" s="110">
        <v>1000</v>
      </c>
      <c r="E99" s="110"/>
      <c r="F99" s="110">
        <v>500</v>
      </c>
      <c r="G99" s="110"/>
      <c r="H99" s="105"/>
      <c r="I99" s="110">
        <f t="shared" si="26"/>
        <v>1500</v>
      </c>
      <c r="J99" s="106">
        <f t="shared" si="23"/>
        <v>300</v>
      </c>
      <c r="K99" s="110">
        <f>900+100</f>
        <v>1000</v>
      </c>
      <c r="L99" s="110"/>
      <c r="M99" s="110"/>
      <c r="N99" s="110">
        <v>500</v>
      </c>
      <c r="O99" s="110"/>
      <c r="P99" s="106"/>
      <c r="Q99" s="110">
        <f t="shared" si="27"/>
        <v>1500</v>
      </c>
      <c r="R99" s="110">
        <f t="shared" si="24"/>
        <v>300</v>
      </c>
      <c r="S99" s="110">
        <v>1000</v>
      </c>
      <c r="T99" s="110"/>
      <c r="U99" s="110">
        <v>500</v>
      </c>
      <c r="V99" s="110"/>
      <c r="W99" s="110"/>
      <c r="X99" s="110">
        <f t="shared" si="28"/>
        <v>1500</v>
      </c>
      <c r="Y99" s="105">
        <f t="shared" si="25"/>
        <v>300</v>
      </c>
      <c r="Z99" s="105">
        <f t="shared" si="29"/>
        <v>4500</v>
      </c>
      <c r="AA99" s="105">
        <f t="shared" si="30"/>
        <v>1500</v>
      </c>
    </row>
    <row r="100" spans="1:27" ht="18.95" customHeight="1" x14ac:dyDescent="0.25">
      <c r="A100" s="111">
        <v>105</v>
      </c>
      <c r="B100" s="111" t="s">
        <v>362</v>
      </c>
      <c r="C100" s="117" t="s">
        <v>9</v>
      </c>
      <c r="D100" s="110">
        <v>900</v>
      </c>
      <c r="E100" s="110"/>
      <c r="F100" s="110">
        <v>250</v>
      </c>
      <c r="G100" s="110"/>
      <c r="H100" s="105"/>
      <c r="I100" s="110">
        <f t="shared" si="26"/>
        <v>1150</v>
      </c>
      <c r="J100" s="106">
        <f t="shared" si="23"/>
        <v>230</v>
      </c>
      <c r="K100" s="110">
        <f>810+90</f>
        <v>900</v>
      </c>
      <c r="L100" s="110"/>
      <c r="M100" s="110"/>
      <c r="N100" s="110">
        <v>250</v>
      </c>
      <c r="O100" s="110"/>
      <c r="P100" s="106"/>
      <c r="Q100" s="110">
        <f t="shared" si="27"/>
        <v>1150</v>
      </c>
      <c r="R100" s="110">
        <f t="shared" si="24"/>
        <v>230</v>
      </c>
      <c r="S100" s="110">
        <v>900</v>
      </c>
      <c r="T100" s="110"/>
      <c r="U100" s="110">
        <v>250</v>
      </c>
      <c r="V100" s="110"/>
      <c r="W100" s="110"/>
      <c r="X100" s="110">
        <f t="shared" si="28"/>
        <v>1150</v>
      </c>
      <c r="Y100" s="105">
        <f t="shared" si="25"/>
        <v>230</v>
      </c>
      <c r="Z100" s="105">
        <f t="shared" si="29"/>
        <v>3450</v>
      </c>
      <c r="AA100" s="105">
        <f t="shared" si="30"/>
        <v>1150</v>
      </c>
    </row>
    <row r="101" spans="1:27" ht="18.95" customHeight="1" x14ac:dyDescent="0.25">
      <c r="A101" s="111">
        <v>107</v>
      </c>
      <c r="B101" s="117" t="s">
        <v>361</v>
      </c>
      <c r="C101" s="117" t="s">
        <v>10</v>
      </c>
      <c r="D101" s="110">
        <v>900</v>
      </c>
      <c r="E101" s="110"/>
      <c r="F101" s="110">
        <v>250</v>
      </c>
      <c r="G101" s="110"/>
      <c r="H101" s="105"/>
      <c r="I101" s="110">
        <f t="shared" si="26"/>
        <v>1150</v>
      </c>
      <c r="J101" s="106">
        <f t="shared" si="23"/>
        <v>230</v>
      </c>
      <c r="K101" s="110">
        <f>810+90</f>
        <v>900</v>
      </c>
      <c r="L101" s="110"/>
      <c r="M101" s="110"/>
      <c r="N101" s="110">
        <v>250</v>
      </c>
      <c r="O101" s="110"/>
      <c r="P101" s="106"/>
      <c r="Q101" s="110">
        <f t="shared" si="27"/>
        <v>1150</v>
      </c>
      <c r="R101" s="110">
        <f t="shared" si="24"/>
        <v>230</v>
      </c>
      <c r="S101" s="110">
        <v>900</v>
      </c>
      <c r="T101" s="110"/>
      <c r="U101" s="110">
        <v>250</v>
      </c>
      <c r="V101" s="110"/>
      <c r="W101" s="110"/>
      <c r="X101" s="110">
        <f t="shared" si="28"/>
        <v>1150</v>
      </c>
      <c r="Y101" s="105">
        <f t="shared" si="25"/>
        <v>230</v>
      </c>
      <c r="Z101" s="105">
        <f t="shared" si="29"/>
        <v>3450</v>
      </c>
      <c r="AA101" s="105">
        <f t="shared" si="30"/>
        <v>1150</v>
      </c>
    </row>
    <row r="102" spans="1:27" ht="25.5" customHeight="1" x14ac:dyDescent="0.25">
      <c r="A102" s="111">
        <v>108</v>
      </c>
      <c r="B102" s="99" t="s">
        <v>360</v>
      </c>
      <c r="C102" s="122" t="s">
        <v>359</v>
      </c>
      <c r="D102" s="110">
        <v>2150</v>
      </c>
      <c r="E102" s="110"/>
      <c r="F102" s="110">
        <v>2150</v>
      </c>
      <c r="G102" s="110"/>
      <c r="H102" s="105"/>
      <c r="I102" s="110">
        <f t="shared" si="26"/>
        <v>4300</v>
      </c>
      <c r="J102" s="106">
        <f t="shared" si="23"/>
        <v>860</v>
      </c>
      <c r="K102" s="110">
        <v>2150</v>
      </c>
      <c r="L102" s="110"/>
      <c r="M102" s="110"/>
      <c r="N102" s="110">
        <v>2150</v>
      </c>
      <c r="O102" s="110"/>
      <c r="P102" s="106"/>
      <c r="Q102" s="110">
        <f t="shared" si="27"/>
        <v>4300</v>
      </c>
      <c r="R102" s="110">
        <f t="shared" si="24"/>
        <v>860</v>
      </c>
      <c r="S102" s="110">
        <v>2150</v>
      </c>
      <c r="T102" s="110"/>
      <c r="U102" s="110">
        <v>2150</v>
      </c>
      <c r="V102" s="110"/>
      <c r="W102" s="110"/>
      <c r="X102" s="110">
        <f t="shared" si="28"/>
        <v>4300</v>
      </c>
      <c r="Y102" s="105">
        <f t="shared" si="25"/>
        <v>860</v>
      </c>
      <c r="Z102" s="105">
        <f t="shared" si="29"/>
        <v>12900</v>
      </c>
      <c r="AA102" s="105">
        <f t="shared" si="30"/>
        <v>4300</v>
      </c>
    </row>
    <row r="103" spans="1:27" ht="22.5" customHeight="1" x14ac:dyDescent="0.25">
      <c r="A103" s="111">
        <v>109</v>
      </c>
      <c r="B103" s="111" t="s">
        <v>358</v>
      </c>
      <c r="C103" s="99" t="s">
        <v>592</v>
      </c>
      <c r="D103" s="110">
        <v>1600</v>
      </c>
      <c r="E103" s="110"/>
      <c r="F103" s="110">
        <v>1000</v>
      </c>
      <c r="G103" s="110"/>
      <c r="H103" s="105"/>
      <c r="I103" s="110">
        <f t="shared" si="26"/>
        <v>2600</v>
      </c>
      <c r="J103" s="106">
        <f t="shared" si="23"/>
        <v>520</v>
      </c>
      <c r="K103" s="110">
        <f>1600+27.5</f>
        <v>1627.5</v>
      </c>
      <c r="L103" s="110"/>
      <c r="M103" s="110"/>
      <c r="N103" s="110">
        <v>1000</v>
      </c>
      <c r="O103" s="110"/>
      <c r="P103" s="106"/>
      <c r="Q103" s="110">
        <f t="shared" si="27"/>
        <v>2627.5</v>
      </c>
      <c r="R103" s="110">
        <f t="shared" si="24"/>
        <v>525.5</v>
      </c>
      <c r="S103" s="110">
        <v>1447.62</v>
      </c>
      <c r="T103" s="110"/>
      <c r="U103" s="110">
        <v>1000</v>
      </c>
      <c r="V103" s="110"/>
      <c r="W103" s="110">
        <v>152.38</v>
      </c>
      <c r="X103" s="110">
        <f t="shared" si="28"/>
        <v>2600</v>
      </c>
      <c r="Y103" s="105">
        <f t="shared" si="25"/>
        <v>520</v>
      </c>
      <c r="Z103" s="105">
        <f t="shared" si="29"/>
        <v>7827.5</v>
      </c>
      <c r="AA103" s="105">
        <f t="shared" si="30"/>
        <v>2609.1666666666665</v>
      </c>
    </row>
    <row r="104" spans="1:27" ht="25.5" customHeight="1" x14ac:dyDescent="0.25">
      <c r="A104" s="111">
        <v>110</v>
      </c>
      <c r="B104" s="111" t="s">
        <v>357</v>
      </c>
      <c r="C104" s="117" t="s">
        <v>8</v>
      </c>
      <c r="D104" s="110">
        <v>1000</v>
      </c>
      <c r="E104" s="110"/>
      <c r="F104" s="110">
        <v>1000</v>
      </c>
      <c r="G104" s="110"/>
      <c r="H104" s="105"/>
      <c r="I104" s="110">
        <f t="shared" si="26"/>
        <v>2000</v>
      </c>
      <c r="J104" s="106">
        <f t="shared" si="23"/>
        <v>400</v>
      </c>
      <c r="K104" s="110">
        <v>1000</v>
      </c>
      <c r="L104" s="110"/>
      <c r="M104" s="110"/>
      <c r="N104" s="110">
        <v>1000</v>
      </c>
      <c r="O104" s="110"/>
      <c r="P104" s="106"/>
      <c r="Q104" s="110">
        <f t="shared" si="27"/>
        <v>2000</v>
      </c>
      <c r="R104" s="110">
        <f t="shared" si="24"/>
        <v>400</v>
      </c>
      <c r="S104" s="110">
        <v>1028.57</v>
      </c>
      <c r="T104" s="110"/>
      <c r="U104" s="110">
        <v>1000</v>
      </c>
      <c r="V104" s="110"/>
      <c r="W104" s="110"/>
      <c r="X104" s="110">
        <f t="shared" si="28"/>
        <v>2028.57</v>
      </c>
      <c r="Y104" s="105">
        <f t="shared" si="25"/>
        <v>405.714</v>
      </c>
      <c r="Z104" s="105">
        <f t="shared" si="29"/>
        <v>6028.57</v>
      </c>
      <c r="AA104" s="105">
        <f t="shared" si="30"/>
        <v>2009.5233333333333</v>
      </c>
    </row>
    <row r="105" spans="1:27" ht="25.5" customHeight="1" x14ac:dyDescent="0.25">
      <c r="A105" s="111">
        <v>112</v>
      </c>
      <c r="B105" s="111" t="s">
        <v>356</v>
      </c>
      <c r="C105" s="117" t="s">
        <v>8</v>
      </c>
      <c r="D105" s="110">
        <v>1000</v>
      </c>
      <c r="E105" s="110"/>
      <c r="F105" s="110">
        <v>800</v>
      </c>
      <c r="G105" s="110"/>
      <c r="H105" s="105"/>
      <c r="I105" s="110">
        <f t="shared" si="26"/>
        <v>1800</v>
      </c>
      <c r="J105" s="106">
        <f t="shared" si="23"/>
        <v>360</v>
      </c>
      <c r="K105" s="110">
        <v>1000</v>
      </c>
      <c r="L105" s="110"/>
      <c r="M105" s="110"/>
      <c r="N105" s="110">
        <v>800</v>
      </c>
      <c r="O105" s="110"/>
      <c r="P105" s="106"/>
      <c r="Q105" s="110">
        <f t="shared" si="27"/>
        <v>1800</v>
      </c>
      <c r="R105" s="110">
        <f t="shared" si="24"/>
        <v>360</v>
      </c>
      <c r="S105" s="110">
        <v>1000</v>
      </c>
      <c r="T105" s="110"/>
      <c r="U105" s="110">
        <v>800</v>
      </c>
      <c r="V105" s="110"/>
      <c r="W105" s="110"/>
      <c r="X105" s="110">
        <f t="shared" si="28"/>
        <v>1800</v>
      </c>
      <c r="Y105" s="105">
        <f t="shared" si="25"/>
        <v>360</v>
      </c>
      <c r="Z105" s="105">
        <f t="shared" si="29"/>
        <v>5400</v>
      </c>
      <c r="AA105" s="105">
        <f t="shared" si="30"/>
        <v>1800</v>
      </c>
    </row>
    <row r="106" spans="1:27" ht="19.5" customHeight="1" x14ac:dyDescent="0.25">
      <c r="A106" s="111">
        <v>113</v>
      </c>
      <c r="B106" s="111" t="s">
        <v>355</v>
      </c>
      <c r="C106" s="117" t="s">
        <v>8</v>
      </c>
      <c r="D106" s="110">
        <v>1000</v>
      </c>
      <c r="E106" s="110"/>
      <c r="F106" s="110">
        <v>400</v>
      </c>
      <c r="G106" s="110"/>
      <c r="H106" s="105"/>
      <c r="I106" s="110">
        <f t="shared" si="26"/>
        <v>1400</v>
      </c>
      <c r="J106" s="106">
        <f t="shared" si="23"/>
        <v>280</v>
      </c>
      <c r="K106" s="110">
        <v>1000</v>
      </c>
      <c r="L106" s="110"/>
      <c r="M106" s="110"/>
      <c r="N106" s="110">
        <v>400</v>
      </c>
      <c r="O106" s="110"/>
      <c r="P106" s="106"/>
      <c r="Q106" s="110">
        <f t="shared" si="27"/>
        <v>1400</v>
      </c>
      <c r="R106" s="110">
        <f t="shared" si="24"/>
        <v>280</v>
      </c>
      <c r="S106" s="110">
        <v>1000</v>
      </c>
      <c r="T106" s="110"/>
      <c r="U106" s="110">
        <v>400</v>
      </c>
      <c r="V106" s="110"/>
      <c r="W106" s="110"/>
      <c r="X106" s="110">
        <f t="shared" si="28"/>
        <v>1400</v>
      </c>
      <c r="Y106" s="105">
        <f t="shared" si="25"/>
        <v>280</v>
      </c>
      <c r="Z106" s="105">
        <f t="shared" si="29"/>
        <v>4200</v>
      </c>
      <c r="AA106" s="105">
        <f t="shared" si="30"/>
        <v>1400</v>
      </c>
    </row>
    <row r="107" spans="1:27" ht="18.95" customHeight="1" x14ac:dyDescent="0.25">
      <c r="A107" s="111">
        <v>114</v>
      </c>
      <c r="B107" s="111" t="s">
        <v>354</v>
      </c>
      <c r="C107" s="117" t="s">
        <v>10</v>
      </c>
      <c r="D107" s="110">
        <v>800</v>
      </c>
      <c r="E107" s="110"/>
      <c r="F107" s="110">
        <v>600</v>
      </c>
      <c r="G107" s="110"/>
      <c r="H107" s="105"/>
      <c r="I107" s="110">
        <f t="shared" si="26"/>
        <v>1400</v>
      </c>
      <c r="J107" s="106">
        <f t="shared" si="23"/>
        <v>280</v>
      </c>
      <c r="K107" s="110">
        <v>970</v>
      </c>
      <c r="L107" s="110"/>
      <c r="M107" s="110"/>
      <c r="N107" s="110">
        <v>600</v>
      </c>
      <c r="O107" s="110"/>
      <c r="P107" s="106"/>
      <c r="Q107" s="110">
        <f t="shared" si="27"/>
        <v>1570</v>
      </c>
      <c r="R107" s="110">
        <f t="shared" si="24"/>
        <v>314</v>
      </c>
      <c r="S107" s="110">
        <v>1000</v>
      </c>
      <c r="T107" s="110"/>
      <c r="U107" s="110">
        <v>600</v>
      </c>
      <c r="V107" s="110"/>
      <c r="W107" s="110"/>
      <c r="X107" s="110">
        <f t="shared" si="28"/>
        <v>1600</v>
      </c>
      <c r="Y107" s="105">
        <f t="shared" si="25"/>
        <v>320</v>
      </c>
      <c r="Z107" s="105">
        <f t="shared" si="29"/>
        <v>4570</v>
      </c>
      <c r="AA107" s="105">
        <f t="shared" si="30"/>
        <v>1523.3333333333333</v>
      </c>
    </row>
    <row r="108" spans="1:27" ht="25.5" customHeight="1" x14ac:dyDescent="0.25">
      <c r="A108" s="111">
        <v>115</v>
      </c>
      <c r="B108" s="111" t="s">
        <v>353</v>
      </c>
      <c r="C108" s="122" t="s">
        <v>352</v>
      </c>
      <c r="D108" s="110">
        <v>1600</v>
      </c>
      <c r="E108" s="110"/>
      <c r="F108" s="110">
        <v>1000</v>
      </c>
      <c r="G108" s="110"/>
      <c r="H108" s="105"/>
      <c r="I108" s="110">
        <f t="shared" si="26"/>
        <v>2600</v>
      </c>
      <c r="J108" s="106">
        <f t="shared" si="23"/>
        <v>520</v>
      </c>
      <c r="K108" s="110">
        <v>1600</v>
      </c>
      <c r="L108" s="110"/>
      <c r="M108" s="110"/>
      <c r="N108" s="110">
        <v>1000</v>
      </c>
      <c r="O108" s="110"/>
      <c r="P108" s="106"/>
      <c r="Q108" s="110">
        <f t="shared" si="27"/>
        <v>2600</v>
      </c>
      <c r="R108" s="110">
        <f t="shared" si="24"/>
        <v>520</v>
      </c>
      <c r="S108" s="110">
        <v>1600</v>
      </c>
      <c r="T108" s="110"/>
      <c r="U108" s="110">
        <v>1000</v>
      </c>
      <c r="V108" s="110"/>
      <c r="W108" s="110"/>
      <c r="X108" s="110">
        <f t="shared" si="28"/>
        <v>2600</v>
      </c>
      <c r="Y108" s="105">
        <f t="shared" si="25"/>
        <v>520</v>
      </c>
      <c r="Z108" s="105">
        <f t="shared" si="29"/>
        <v>7800</v>
      </c>
      <c r="AA108" s="105">
        <f t="shared" si="30"/>
        <v>2600</v>
      </c>
    </row>
    <row r="109" spans="1:27" ht="18.95" customHeight="1" x14ac:dyDescent="0.25">
      <c r="A109" s="111">
        <v>116</v>
      </c>
      <c r="B109" s="111" t="s">
        <v>351</v>
      </c>
      <c r="C109" s="117" t="s">
        <v>8</v>
      </c>
      <c r="D109" s="110">
        <v>750</v>
      </c>
      <c r="E109" s="110"/>
      <c r="F109" s="110">
        <v>400</v>
      </c>
      <c r="G109" s="110"/>
      <c r="H109" s="105">
        <v>250</v>
      </c>
      <c r="I109" s="110">
        <f t="shared" si="26"/>
        <v>1400</v>
      </c>
      <c r="J109" s="106">
        <f t="shared" si="23"/>
        <v>280</v>
      </c>
      <c r="K109" s="110">
        <v>1000</v>
      </c>
      <c r="L109" s="110"/>
      <c r="M109" s="110"/>
      <c r="N109" s="110">
        <v>400</v>
      </c>
      <c r="O109" s="110"/>
      <c r="P109" s="106"/>
      <c r="Q109" s="110">
        <f t="shared" si="27"/>
        <v>1400</v>
      </c>
      <c r="R109" s="110">
        <f t="shared" si="24"/>
        <v>280</v>
      </c>
      <c r="S109" s="110">
        <v>1000</v>
      </c>
      <c r="T109" s="110"/>
      <c r="U109" s="110">
        <v>400</v>
      </c>
      <c r="V109" s="110"/>
      <c r="W109" s="110"/>
      <c r="X109" s="110">
        <f t="shared" si="28"/>
        <v>1400</v>
      </c>
      <c r="Y109" s="105">
        <f t="shared" si="25"/>
        <v>280</v>
      </c>
      <c r="Z109" s="105">
        <f t="shared" si="29"/>
        <v>4200</v>
      </c>
      <c r="AA109" s="105">
        <f t="shared" si="30"/>
        <v>1400</v>
      </c>
    </row>
    <row r="110" spans="1:27" ht="18.95" customHeight="1" x14ac:dyDescent="0.25">
      <c r="A110" s="111">
        <v>117</v>
      </c>
      <c r="B110" s="111" t="s">
        <v>350</v>
      </c>
      <c r="C110" s="117" t="s">
        <v>8</v>
      </c>
      <c r="D110" s="110">
        <v>1000</v>
      </c>
      <c r="E110" s="110"/>
      <c r="F110" s="110">
        <v>300</v>
      </c>
      <c r="G110" s="110"/>
      <c r="H110" s="105"/>
      <c r="I110" s="110">
        <f t="shared" si="26"/>
        <v>1300</v>
      </c>
      <c r="J110" s="106">
        <f t="shared" si="23"/>
        <v>260</v>
      </c>
      <c r="K110" s="110">
        <v>1000</v>
      </c>
      <c r="L110" s="110"/>
      <c r="M110" s="110"/>
      <c r="N110" s="110">
        <v>300</v>
      </c>
      <c r="O110" s="110"/>
      <c r="P110" s="106"/>
      <c r="Q110" s="110">
        <f t="shared" si="27"/>
        <v>1300</v>
      </c>
      <c r="R110" s="110">
        <f t="shared" si="24"/>
        <v>260</v>
      </c>
      <c r="S110" s="110">
        <v>1000</v>
      </c>
      <c r="T110" s="110"/>
      <c r="U110" s="110">
        <v>300</v>
      </c>
      <c r="V110" s="110"/>
      <c r="W110" s="110"/>
      <c r="X110" s="110">
        <f t="shared" si="28"/>
        <v>1300</v>
      </c>
      <c r="Y110" s="105">
        <f t="shared" si="25"/>
        <v>260</v>
      </c>
      <c r="Z110" s="105">
        <f t="shared" si="29"/>
        <v>3900</v>
      </c>
      <c r="AA110" s="105">
        <f t="shared" si="30"/>
        <v>1300</v>
      </c>
    </row>
    <row r="111" spans="1:27" ht="18.95" customHeight="1" x14ac:dyDescent="0.25">
      <c r="A111" s="111">
        <v>118</v>
      </c>
      <c r="B111" s="111" t="s">
        <v>349</v>
      </c>
      <c r="C111" s="117" t="s">
        <v>8</v>
      </c>
      <c r="D111" s="110">
        <v>1030</v>
      </c>
      <c r="E111" s="110"/>
      <c r="F111" s="110">
        <v>700</v>
      </c>
      <c r="G111" s="110"/>
      <c r="H111" s="105"/>
      <c r="I111" s="110">
        <f t="shared" si="26"/>
        <v>1730</v>
      </c>
      <c r="J111" s="106">
        <f t="shared" si="23"/>
        <v>346</v>
      </c>
      <c r="K111" s="110">
        <v>1000</v>
      </c>
      <c r="L111" s="110"/>
      <c r="M111" s="110"/>
      <c r="N111" s="110">
        <v>700</v>
      </c>
      <c r="O111" s="110"/>
      <c r="P111" s="106"/>
      <c r="Q111" s="110">
        <f t="shared" si="27"/>
        <v>1700</v>
      </c>
      <c r="R111" s="110">
        <f t="shared" si="24"/>
        <v>340</v>
      </c>
      <c r="S111" s="110">
        <v>1000</v>
      </c>
      <c r="T111" s="110"/>
      <c r="U111" s="110">
        <v>700</v>
      </c>
      <c r="V111" s="110"/>
      <c r="W111" s="110"/>
      <c r="X111" s="110">
        <f t="shared" si="28"/>
        <v>1700</v>
      </c>
      <c r="Y111" s="105">
        <f t="shared" si="25"/>
        <v>340</v>
      </c>
      <c r="Z111" s="105">
        <f t="shared" si="29"/>
        <v>5130</v>
      </c>
      <c r="AA111" s="105">
        <f t="shared" si="30"/>
        <v>1710</v>
      </c>
    </row>
    <row r="112" spans="1:27" ht="18.95" customHeight="1" x14ac:dyDescent="0.25">
      <c r="A112" s="111">
        <v>119</v>
      </c>
      <c r="B112" s="111" t="s">
        <v>348</v>
      </c>
      <c r="C112" s="117" t="s">
        <v>9</v>
      </c>
      <c r="D112" s="110">
        <v>900</v>
      </c>
      <c r="E112" s="110"/>
      <c r="F112" s="110">
        <v>400</v>
      </c>
      <c r="G112" s="110"/>
      <c r="H112" s="105"/>
      <c r="I112" s="110">
        <f t="shared" si="26"/>
        <v>1300</v>
      </c>
      <c r="J112" s="106">
        <f t="shared" ref="J112:J119" si="31">I112*20%</f>
        <v>260</v>
      </c>
      <c r="K112" s="110">
        <v>900</v>
      </c>
      <c r="L112" s="110"/>
      <c r="M112" s="110"/>
      <c r="N112" s="110">
        <v>400</v>
      </c>
      <c r="O112" s="110"/>
      <c r="P112" s="106"/>
      <c r="Q112" s="110">
        <f t="shared" si="27"/>
        <v>1300</v>
      </c>
      <c r="R112" s="110">
        <f t="shared" ref="R112:R143" si="32">Q112*20%</f>
        <v>260</v>
      </c>
      <c r="S112" s="110">
        <v>900</v>
      </c>
      <c r="T112" s="110"/>
      <c r="U112" s="110">
        <v>400</v>
      </c>
      <c r="V112" s="110"/>
      <c r="W112" s="110"/>
      <c r="X112" s="110">
        <f t="shared" si="28"/>
        <v>1300</v>
      </c>
      <c r="Y112" s="105">
        <f t="shared" ref="Y112:Y143" si="33">X112*20%</f>
        <v>260</v>
      </c>
      <c r="Z112" s="105">
        <f t="shared" si="29"/>
        <v>3900</v>
      </c>
      <c r="AA112" s="105">
        <f t="shared" si="30"/>
        <v>1300</v>
      </c>
    </row>
    <row r="113" spans="1:27" ht="18.95" customHeight="1" x14ac:dyDescent="0.25">
      <c r="A113" s="111">
        <v>120</v>
      </c>
      <c r="B113" s="111" t="s">
        <v>347</v>
      </c>
      <c r="C113" s="117" t="s">
        <v>9</v>
      </c>
      <c r="D113" s="110">
        <v>900</v>
      </c>
      <c r="E113" s="110"/>
      <c r="F113" s="110"/>
      <c r="G113" s="110"/>
      <c r="H113" s="105"/>
      <c r="I113" s="110">
        <f t="shared" si="26"/>
        <v>900</v>
      </c>
      <c r="J113" s="106">
        <f t="shared" si="31"/>
        <v>180</v>
      </c>
      <c r="K113" s="110">
        <v>900</v>
      </c>
      <c r="L113" s="110"/>
      <c r="M113" s="110"/>
      <c r="N113" s="110"/>
      <c r="O113" s="110"/>
      <c r="P113" s="106"/>
      <c r="Q113" s="110">
        <f t="shared" si="27"/>
        <v>900</v>
      </c>
      <c r="R113" s="110">
        <f t="shared" si="32"/>
        <v>180</v>
      </c>
      <c r="S113" s="110">
        <v>900</v>
      </c>
      <c r="T113" s="110"/>
      <c r="U113" s="110"/>
      <c r="V113" s="110"/>
      <c r="W113" s="110"/>
      <c r="X113" s="110">
        <f t="shared" si="28"/>
        <v>900</v>
      </c>
      <c r="Y113" s="105">
        <f t="shared" si="33"/>
        <v>180</v>
      </c>
      <c r="Z113" s="105">
        <f t="shared" si="29"/>
        <v>2700</v>
      </c>
      <c r="AA113" s="105">
        <f t="shared" si="30"/>
        <v>900</v>
      </c>
    </row>
    <row r="114" spans="1:27" ht="18.95" customHeight="1" x14ac:dyDescent="0.25">
      <c r="A114" s="111">
        <v>121</v>
      </c>
      <c r="B114" s="111" t="s">
        <v>346</v>
      </c>
      <c r="C114" s="117" t="s">
        <v>10</v>
      </c>
      <c r="D114" s="110">
        <v>800</v>
      </c>
      <c r="E114" s="110"/>
      <c r="F114" s="110"/>
      <c r="G114" s="110"/>
      <c r="H114" s="105"/>
      <c r="I114" s="110">
        <f t="shared" si="26"/>
        <v>800</v>
      </c>
      <c r="J114" s="106">
        <f t="shared" si="31"/>
        <v>160</v>
      </c>
      <c r="K114" s="110">
        <v>0</v>
      </c>
      <c r="L114" s="110"/>
      <c r="M114" s="110"/>
      <c r="N114" s="110"/>
      <c r="O114" s="110"/>
      <c r="P114" s="106"/>
      <c r="Q114" s="110">
        <f t="shared" si="27"/>
        <v>0</v>
      </c>
      <c r="R114" s="110">
        <f t="shared" si="32"/>
        <v>0</v>
      </c>
      <c r="S114" s="110">
        <v>683.81</v>
      </c>
      <c r="T114" s="110"/>
      <c r="U114" s="110"/>
      <c r="V114" s="110"/>
      <c r="W114" s="110">
        <v>916.19</v>
      </c>
      <c r="X114" s="110">
        <f t="shared" si="28"/>
        <v>1600</v>
      </c>
      <c r="Y114" s="105">
        <f t="shared" si="33"/>
        <v>320</v>
      </c>
      <c r="Z114" s="105">
        <f t="shared" si="29"/>
        <v>2400</v>
      </c>
      <c r="AA114" s="105">
        <f t="shared" si="30"/>
        <v>800</v>
      </c>
    </row>
    <row r="115" spans="1:27" ht="29.25" customHeight="1" x14ac:dyDescent="0.25">
      <c r="A115" s="111">
        <v>122</v>
      </c>
      <c r="B115" s="99" t="s">
        <v>345</v>
      </c>
      <c r="C115" s="99" t="s">
        <v>344</v>
      </c>
      <c r="D115" s="110">
        <v>2150</v>
      </c>
      <c r="E115" s="110"/>
      <c r="F115" s="110">
        <v>2150</v>
      </c>
      <c r="G115" s="110"/>
      <c r="H115" s="105"/>
      <c r="I115" s="110">
        <f>H115+G115+F115+E115+D115</f>
        <v>4300</v>
      </c>
      <c r="J115" s="106">
        <f t="shared" si="31"/>
        <v>860</v>
      </c>
      <c r="K115" s="110">
        <v>2150</v>
      </c>
      <c r="L115" s="110"/>
      <c r="M115" s="110"/>
      <c r="N115" s="110">
        <v>2150</v>
      </c>
      <c r="O115" s="110"/>
      <c r="P115" s="106"/>
      <c r="Q115" s="110">
        <f t="shared" ref="Q115:Q146" si="34">P115+O115+N115+M115+L115+K115</f>
        <v>4300</v>
      </c>
      <c r="R115" s="110">
        <f t="shared" si="32"/>
        <v>860</v>
      </c>
      <c r="S115" s="110">
        <v>2150</v>
      </c>
      <c r="T115" s="110"/>
      <c r="U115" s="110">
        <v>2150</v>
      </c>
      <c r="V115" s="110"/>
      <c r="W115" s="110"/>
      <c r="X115" s="110">
        <f t="shared" ref="X115:X146" si="35">W115+V115+U115+T115+S115</f>
        <v>4300</v>
      </c>
      <c r="Y115" s="105">
        <f t="shared" si="33"/>
        <v>860</v>
      </c>
      <c r="Z115" s="105">
        <f t="shared" ref="Z115:Z146" si="36">X115+Q115+I115</f>
        <v>12900</v>
      </c>
      <c r="AA115" s="105">
        <f>Z115/3</f>
        <v>4300</v>
      </c>
    </row>
    <row r="116" spans="1:27" ht="25.5" customHeight="1" x14ac:dyDescent="0.25">
      <c r="A116" s="111">
        <v>123</v>
      </c>
      <c r="B116" s="99" t="s">
        <v>343</v>
      </c>
      <c r="C116" s="122" t="s">
        <v>342</v>
      </c>
      <c r="D116" s="110">
        <v>1627.5</v>
      </c>
      <c r="E116" s="110"/>
      <c r="F116" s="110">
        <v>1000</v>
      </c>
      <c r="G116" s="110"/>
      <c r="H116" s="105"/>
      <c r="I116" s="110">
        <f>H116+G116+F116+E116+D116</f>
        <v>2627.5</v>
      </c>
      <c r="J116" s="106">
        <f t="shared" si="31"/>
        <v>525.5</v>
      </c>
      <c r="K116" s="110">
        <v>1600</v>
      </c>
      <c r="L116" s="110"/>
      <c r="M116" s="110"/>
      <c r="N116" s="110">
        <v>950</v>
      </c>
      <c r="O116" s="110"/>
      <c r="P116" s="106"/>
      <c r="Q116" s="110">
        <f t="shared" si="34"/>
        <v>2550</v>
      </c>
      <c r="R116" s="110">
        <f t="shared" si="32"/>
        <v>510</v>
      </c>
      <c r="S116" s="110">
        <v>1600</v>
      </c>
      <c r="T116" s="110"/>
      <c r="U116" s="110">
        <v>950</v>
      </c>
      <c r="V116" s="110"/>
      <c r="W116" s="110"/>
      <c r="X116" s="110">
        <f t="shared" si="35"/>
        <v>2550</v>
      </c>
      <c r="Y116" s="105">
        <f t="shared" si="33"/>
        <v>510</v>
      </c>
      <c r="Z116" s="105">
        <f t="shared" si="36"/>
        <v>7727.5</v>
      </c>
      <c r="AA116" s="105">
        <f>Z116/3</f>
        <v>2575.8333333333335</v>
      </c>
    </row>
    <row r="117" spans="1:27" ht="21" customHeight="1" x14ac:dyDescent="0.25">
      <c r="A117" s="111">
        <v>124</v>
      </c>
      <c r="B117" s="111" t="s">
        <v>341</v>
      </c>
      <c r="C117" s="117" t="s">
        <v>9</v>
      </c>
      <c r="D117" s="110">
        <v>900</v>
      </c>
      <c r="E117" s="110"/>
      <c r="F117" s="110">
        <v>400</v>
      </c>
      <c r="G117" s="110"/>
      <c r="H117" s="105"/>
      <c r="I117" s="110">
        <f>H117+G117+F117+E117+D117</f>
        <v>1300</v>
      </c>
      <c r="J117" s="106">
        <f t="shared" si="31"/>
        <v>260</v>
      </c>
      <c r="K117" s="110">
        <v>900</v>
      </c>
      <c r="L117" s="110"/>
      <c r="M117" s="110"/>
      <c r="N117" s="110">
        <v>400</v>
      </c>
      <c r="O117" s="110"/>
      <c r="P117" s="106"/>
      <c r="Q117" s="110">
        <f t="shared" si="34"/>
        <v>1300</v>
      </c>
      <c r="R117" s="110">
        <f t="shared" si="32"/>
        <v>260</v>
      </c>
      <c r="S117" s="110">
        <v>900</v>
      </c>
      <c r="T117" s="110"/>
      <c r="U117" s="110">
        <v>450</v>
      </c>
      <c r="V117" s="110"/>
      <c r="W117" s="110"/>
      <c r="X117" s="110">
        <f t="shared" si="35"/>
        <v>1350</v>
      </c>
      <c r="Y117" s="105">
        <f t="shared" si="33"/>
        <v>270</v>
      </c>
      <c r="Z117" s="105">
        <f t="shared" si="36"/>
        <v>3950</v>
      </c>
      <c r="AA117" s="105">
        <f>Z117/3</f>
        <v>1316.6666666666667</v>
      </c>
    </row>
    <row r="118" spans="1:27" ht="27" customHeight="1" x14ac:dyDescent="0.25">
      <c r="A118" s="111">
        <v>125</v>
      </c>
      <c r="B118" s="99" t="s">
        <v>340</v>
      </c>
      <c r="C118" s="122" t="s">
        <v>339</v>
      </c>
      <c r="D118" s="110">
        <v>50.91</v>
      </c>
      <c r="E118" s="110"/>
      <c r="F118" s="110">
        <v>300</v>
      </c>
      <c r="G118" s="110"/>
      <c r="H118" s="105">
        <v>1549.09</v>
      </c>
      <c r="I118" s="110">
        <f>H118+G118+F118+E118+D118</f>
        <v>1900</v>
      </c>
      <c r="J118" s="106">
        <f t="shared" si="31"/>
        <v>380</v>
      </c>
      <c r="K118" s="110">
        <v>1710</v>
      </c>
      <c r="L118" s="110"/>
      <c r="M118" s="110"/>
      <c r="N118" s="110">
        <v>950</v>
      </c>
      <c r="O118" s="110"/>
      <c r="P118" s="106"/>
      <c r="Q118" s="110">
        <f t="shared" si="34"/>
        <v>2660</v>
      </c>
      <c r="R118" s="110">
        <f t="shared" si="32"/>
        <v>532</v>
      </c>
      <c r="S118" s="110">
        <v>1219.05</v>
      </c>
      <c r="T118" s="110"/>
      <c r="U118" s="110">
        <v>450</v>
      </c>
      <c r="V118" s="110"/>
      <c r="W118" s="110"/>
      <c r="X118" s="110">
        <f t="shared" si="35"/>
        <v>1669.05</v>
      </c>
      <c r="Y118" s="105">
        <f t="shared" si="33"/>
        <v>333.81</v>
      </c>
      <c r="Z118" s="105">
        <f t="shared" si="36"/>
        <v>6229.05</v>
      </c>
      <c r="AA118" s="105">
        <f>Z118/3</f>
        <v>2076.35</v>
      </c>
    </row>
    <row r="119" spans="1:27" ht="22.5" customHeight="1" x14ac:dyDescent="0.25">
      <c r="A119" s="111">
        <v>126</v>
      </c>
      <c r="B119" s="111" t="s">
        <v>338</v>
      </c>
      <c r="C119" s="117" t="s">
        <v>8</v>
      </c>
      <c r="D119" s="110">
        <v>1390</v>
      </c>
      <c r="E119" s="110"/>
      <c r="F119" s="110">
        <v>350</v>
      </c>
      <c r="G119" s="110"/>
      <c r="H119" s="105"/>
      <c r="I119" s="110">
        <f>H119+G119+F119+E119+D119</f>
        <v>1740</v>
      </c>
      <c r="J119" s="106">
        <f t="shared" si="31"/>
        <v>348</v>
      </c>
      <c r="K119" s="110">
        <f>750+100</f>
        <v>850</v>
      </c>
      <c r="L119" s="110"/>
      <c r="M119" s="110"/>
      <c r="N119" s="110">
        <v>375</v>
      </c>
      <c r="O119" s="110"/>
      <c r="P119" s="106"/>
      <c r="Q119" s="110">
        <f t="shared" si="34"/>
        <v>1225</v>
      </c>
      <c r="R119" s="110">
        <f t="shared" si="32"/>
        <v>245</v>
      </c>
      <c r="S119" s="110">
        <v>1314.29</v>
      </c>
      <c r="T119" s="110"/>
      <c r="U119" s="110">
        <v>450</v>
      </c>
      <c r="V119" s="110"/>
      <c r="W119" s="110">
        <v>150</v>
      </c>
      <c r="X119" s="110">
        <f t="shared" si="35"/>
        <v>1914.29</v>
      </c>
      <c r="Y119" s="105">
        <f t="shared" si="33"/>
        <v>382.858</v>
      </c>
      <c r="Z119" s="105">
        <f t="shared" si="36"/>
        <v>4879.29</v>
      </c>
      <c r="AA119" s="105">
        <f>Z119/3</f>
        <v>1626.43</v>
      </c>
    </row>
    <row r="120" spans="1:27" ht="22.5" customHeight="1" x14ac:dyDescent="0.25">
      <c r="A120" s="111"/>
      <c r="B120" s="111" t="s">
        <v>591</v>
      </c>
      <c r="C120" s="117" t="s">
        <v>8</v>
      </c>
      <c r="D120" s="110"/>
      <c r="E120" s="110"/>
      <c r="F120" s="110"/>
      <c r="G120" s="110"/>
      <c r="H120" s="105"/>
      <c r="I120" s="110"/>
      <c r="J120" s="106"/>
      <c r="K120" s="110">
        <v>850</v>
      </c>
      <c r="L120" s="110"/>
      <c r="M120" s="110"/>
      <c r="N120" s="110">
        <v>450</v>
      </c>
      <c r="O120" s="110"/>
      <c r="P120" s="106"/>
      <c r="Q120" s="110">
        <f t="shared" si="34"/>
        <v>1300</v>
      </c>
      <c r="R120" s="110">
        <f t="shared" si="32"/>
        <v>260</v>
      </c>
      <c r="S120" s="110">
        <v>1000</v>
      </c>
      <c r="T120" s="110"/>
      <c r="U120" s="110">
        <v>450</v>
      </c>
      <c r="V120" s="110"/>
      <c r="W120" s="110"/>
      <c r="X120" s="110">
        <f t="shared" si="35"/>
        <v>1450</v>
      </c>
      <c r="Y120" s="105">
        <f t="shared" si="33"/>
        <v>290</v>
      </c>
      <c r="Z120" s="105">
        <f t="shared" si="36"/>
        <v>2750</v>
      </c>
      <c r="AA120" s="105">
        <f>Z120/2</f>
        <v>1375</v>
      </c>
    </row>
    <row r="121" spans="1:27" ht="18.95" customHeight="1" x14ac:dyDescent="0.25">
      <c r="A121" s="111">
        <v>128</v>
      </c>
      <c r="B121" s="111" t="s">
        <v>337</v>
      </c>
      <c r="C121" s="117" t="s">
        <v>9</v>
      </c>
      <c r="D121" s="110">
        <v>900</v>
      </c>
      <c r="E121" s="110"/>
      <c r="F121" s="110">
        <v>400</v>
      </c>
      <c r="G121" s="110"/>
      <c r="H121" s="105"/>
      <c r="I121" s="110">
        <f t="shared" ref="I121:I152" si="37">H121+G121+F121+E121+D121</f>
        <v>1300</v>
      </c>
      <c r="J121" s="106">
        <f t="shared" ref="J121:J152" si="38">I121*20%</f>
        <v>260</v>
      </c>
      <c r="K121" s="110">
        <v>900</v>
      </c>
      <c r="L121" s="110"/>
      <c r="M121" s="110"/>
      <c r="N121" s="110">
        <v>400</v>
      </c>
      <c r="O121" s="110"/>
      <c r="P121" s="106"/>
      <c r="Q121" s="110">
        <f t="shared" si="34"/>
        <v>1300</v>
      </c>
      <c r="R121" s="110">
        <f t="shared" si="32"/>
        <v>260</v>
      </c>
      <c r="S121" s="110">
        <v>900</v>
      </c>
      <c r="T121" s="110"/>
      <c r="U121" s="110">
        <v>450</v>
      </c>
      <c r="V121" s="110"/>
      <c r="W121" s="110"/>
      <c r="X121" s="110">
        <f t="shared" si="35"/>
        <v>1350</v>
      </c>
      <c r="Y121" s="105">
        <f t="shared" si="33"/>
        <v>270</v>
      </c>
      <c r="Z121" s="105">
        <f t="shared" si="36"/>
        <v>3950</v>
      </c>
      <c r="AA121" s="105">
        <f t="shared" ref="AA121:AA152" si="39">Z121/3</f>
        <v>1316.6666666666667</v>
      </c>
    </row>
    <row r="122" spans="1:27" ht="26.25" customHeight="1" x14ac:dyDescent="0.25">
      <c r="A122" s="111">
        <v>129</v>
      </c>
      <c r="B122" s="99" t="s">
        <v>336</v>
      </c>
      <c r="C122" s="122" t="s">
        <v>335</v>
      </c>
      <c r="D122" s="110">
        <v>2150</v>
      </c>
      <c r="E122" s="110"/>
      <c r="F122" s="110">
        <v>2150</v>
      </c>
      <c r="G122" s="110"/>
      <c r="H122" s="105"/>
      <c r="I122" s="110">
        <f t="shared" si="37"/>
        <v>4300</v>
      </c>
      <c r="J122" s="106">
        <f t="shared" si="38"/>
        <v>860</v>
      </c>
      <c r="K122" s="110">
        <v>2150</v>
      </c>
      <c r="L122" s="110"/>
      <c r="M122" s="110"/>
      <c r="N122" s="110">
        <v>2150</v>
      </c>
      <c r="O122" s="110"/>
      <c r="P122" s="106"/>
      <c r="Q122" s="110">
        <f t="shared" si="34"/>
        <v>4300</v>
      </c>
      <c r="R122" s="110">
        <f t="shared" si="32"/>
        <v>860</v>
      </c>
      <c r="S122" s="110">
        <v>2150</v>
      </c>
      <c r="T122" s="110"/>
      <c r="U122" s="110">
        <v>2150</v>
      </c>
      <c r="V122" s="110"/>
      <c r="W122" s="110"/>
      <c r="X122" s="110">
        <f t="shared" si="35"/>
        <v>4300</v>
      </c>
      <c r="Y122" s="105">
        <f t="shared" si="33"/>
        <v>860</v>
      </c>
      <c r="Z122" s="105">
        <f t="shared" si="36"/>
        <v>12900</v>
      </c>
      <c r="AA122" s="105">
        <f t="shared" si="39"/>
        <v>4300</v>
      </c>
    </row>
    <row r="123" spans="1:27" ht="30" customHeight="1" x14ac:dyDescent="0.25">
      <c r="A123" s="111">
        <v>130</v>
      </c>
      <c r="B123" s="99" t="s">
        <v>334</v>
      </c>
      <c r="C123" s="122" t="s">
        <v>333</v>
      </c>
      <c r="D123" s="110">
        <v>1627.5</v>
      </c>
      <c r="E123" s="110"/>
      <c r="F123" s="110">
        <v>900</v>
      </c>
      <c r="G123" s="110"/>
      <c r="H123" s="105"/>
      <c r="I123" s="110">
        <f t="shared" si="37"/>
        <v>2527.5</v>
      </c>
      <c r="J123" s="106">
        <f t="shared" si="38"/>
        <v>505.5</v>
      </c>
      <c r="K123" s="110">
        <v>1600</v>
      </c>
      <c r="L123" s="110"/>
      <c r="M123" s="110"/>
      <c r="N123" s="110">
        <v>900</v>
      </c>
      <c r="O123" s="110"/>
      <c r="P123" s="106"/>
      <c r="Q123" s="110">
        <f t="shared" si="34"/>
        <v>2500</v>
      </c>
      <c r="R123" s="110">
        <f t="shared" si="32"/>
        <v>500</v>
      </c>
      <c r="S123" s="110">
        <v>1678.57</v>
      </c>
      <c r="T123" s="110"/>
      <c r="U123" s="110">
        <v>850</v>
      </c>
      <c r="V123" s="110"/>
      <c r="W123" s="110"/>
      <c r="X123" s="110">
        <f t="shared" si="35"/>
        <v>2528.5699999999997</v>
      </c>
      <c r="Y123" s="105">
        <f t="shared" si="33"/>
        <v>505.71399999999994</v>
      </c>
      <c r="Z123" s="105">
        <f t="shared" si="36"/>
        <v>7556.07</v>
      </c>
      <c r="AA123" s="105">
        <f t="shared" si="39"/>
        <v>2518.69</v>
      </c>
    </row>
    <row r="124" spans="1:27" ht="18.95" customHeight="1" x14ac:dyDescent="0.25">
      <c r="A124" s="111">
        <v>131</v>
      </c>
      <c r="B124" s="111" t="s">
        <v>332</v>
      </c>
      <c r="C124" s="117" t="s">
        <v>8</v>
      </c>
      <c r="D124" s="110">
        <f>1000+90</f>
        <v>1090</v>
      </c>
      <c r="E124" s="110"/>
      <c r="F124" s="110">
        <v>150</v>
      </c>
      <c r="G124" s="110"/>
      <c r="H124" s="105"/>
      <c r="I124" s="110">
        <f t="shared" si="37"/>
        <v>1240</v>
      </c>
      <c r="J124" s="106">
        <f t="shared" si="38"/>
        <v>248</v>
      </c>
      <c r="K124" s="110">
        <v>1000</v>
      </c>
      <c r="L124" s="110"/>
      <c r="M124" s="110"/>
      <c r="N124" s="110">
        <v>150</v>
      </c>
      <c r="O124" s="110"/>
      <c r="P124" s="106"/>
      <c r="Q124" s="110">
        <f t="shared" si="34"/>
        <v>1150</v>
      </c>
      <c r="R124" s="110">
        <f t="shared" si="32"/>
        <v>230</v>
      </c>
      <c r="S124" s="110">
        <v>1142.8599999999999</v>
      </c>
      <c r="T124" s="110"/>
      <c r="U124" s="110">
        <v>200</v>
      </c>
      <c r="V124" s="110"/>
      <c r="W124" s="110"/>
      <c r="X124" s="110">
        <f t="shared" si="35"/>
        <v>1342.86</v>
      </c>
      <c r="Y124" s="105">
        <f t="shared" si="33"/>
        <v>268.572</v>
      </c>
      <c r="Z124" s="105">
        <f t="shared" si="36"/>
        <v>3732.8599999999997</v>
      </c>
      <c r="AA124" s="105">
        <f t="shared" si="39"/>
        <v>1244.2866666666666</v>
      </c>
    </row>
    <row r="125" spans="1:27" ht="18.95" customHeight="1" x14ac:dyDescent="0.25">
      <c r="A125" s="111">
        <v>132</v>
      </c>
      <c r="B125" s="111" t="s">
        <v>331</v>
      </c>
      <c r="C125" s="117" t="s">
        <v>8</v>
      </c>
      <c r="D125" s="110">
        <v>1000</v>
      </c>
      <c r="E125" s="110"/>
      <c r="F125" s="110">
        <v>150</v>
      </c>
      <c r="G125" s="110"/>
      <c r="H125" s="105"/>
      <c r="I125" s="110">
        <f t="shared" si="37"/>
        <v>1150</v>
      </c>
      <c r="J125" s="106">
        <f t="shared" si="38"/>
        <v>230</v>
      </c>
      <c r="K125" s="110">
        <v>1000</v>
      </c>
      <c r="L125" s="110"/>
      <c r="M125" s="110"/>
      <c r="N125" s="110">
        <v>200</v>
      </c>
      <c r="O125" s="110"/>
      <c r="P125" s="106"/>
      <c r="Q125" s="110">
        <f t="shared" si="34"/>
        <v>1200</v>
      </c>
      <c r="R125" s="110">
        <f t="shared" si="32"/>
        <v>240</v>
      </c>
      <c r="S125" s="110">
        <v>1000</v>
      </c>
      <c r="T125" s="110"/>
      <c r="U125" s="110">
        <v>200</v>
      </c>
      <c r="V125" s="110"/>
      <c r="W125" s="110"/>
      <c r="X125" s="110">
        <f t="shared" si="35"/>
        <v>1200</v>
      </c>
      <c r="Y125" s="105">
        <f t="shared" si="33"/>
        <v>240</v>
      </c>
      <c r="Z125" s="105">
        <f t="shared" si="36"/>
        <v>3550</v>
      </c>
      <c r="AA125" s="105">
        <f t="shared" si="39"/>
        <v>1183.3333333333333</v>
      </c>
    </row>
    <row r="126" spans="1:27" ht="18.95" customHeight="1" x14ac:dyDescent="0.25">
      <c r="A126" s="111">
        <v>133</v>
      </c>
      <c r="B126" s="111" t="s">
        <v>330</v>
      </c>
      <c r="C126" s="117" t="s">
        <v>8</v>
      </c>
      <c r="D126" s="110">
        <v>1000</v>
      </c>
      <c r="E126" s="110"/>
      <c r="F126" s="110">
        <v>150</v>
      </c>
      <c r="G126" s="110"/>
      <c r="H126" s="105"/>
      <c r="I126" s="110">
        <f t="shared" si="37"/>
        <v>1150</v>
      </c>
      <c r="J126" s="106">
        <f t="shared" si="38"/>
        <v>230</v>
      </c>
      <c r="K126" s="110">
        <v>1000</v>
      </c>
      <c r="L126" s="110"/>
      <c r="M126" s="110"/>
      <c r="N126" s="110">
        <v>150</v>
      </c>
      <c r="O126" s="110"/>
      <c r="P126" s="106"/>
      <c r="Q126" s="110">
        <f t="shared" si="34"/>
        <v>1150</v>
      </c>
      <c r="R126" s="110">
        <f t="shared" si="32"/>
        <v>230</v>
      </c>
      <c r="S126" s="110">
        <f>285.71+95.24</f>
        <v>380.95</v>
      </c>
      <c r="T126" s="110"/>
      <c r="U126" s="110">
        <v>150</v>
      </c>
      <c r="V126" s="110"/>
      <c r="W126" s="110"/>
      <c r="X126" s="110">
        <f t="shared" si="35"/>
        <v>530.95000000000005</v>
      </c>
      <c r="Y126" s="105">
        <f t="shared" si="33"/>
        <v>106.19000000000001</v>
      </c>
      <c r="Z126" s="105">
        <f t="shared" si="36"/>
        <v>2830.95</v>
      </c>
      <c r="AA126" s="105">
        <f t="shared" si="39"/>
        <v>943.65</v>
      </c>
    </row>
    <row r="127" spans="1:27" ht="18.95" customHeight="1" x14ac:dyDescent="0.25">
      <c r="A127" s="111">
        <v>136</v>
      </c>
      <c r="B127" s="111" t="s">
        <v>329</v>
      </c>
      <c r="C127" s="117" t="s">
        <v>9</v>
      </c>
      <c r="D127" s="110">
        <v>900</v>
      </c>
      <c r="E127" s="110"/>
      <c r="F127" s="110">
        <v>150</v>
      </c>
      <c r="G127" s="110"/>
      <c r="H127" s="105"/>
      <c r="I127" s="110">
        <f t="shared" si="37"/>
        <v>1050</v>
      </c>
      <c r="J127" s="106">
        <f t="shared" si="38"/>
        <v>210</v>
      </c>
      <c r="K127" s="110">
        <v>900</v>
      </c>
      <c r="L127" s="110"/>
      <c r="M127" s="110"/>
      <c r="N127" s="110">
        <v>150</v>
      </c>
      <c r="O127" s="110"/>
      <c r="P127" s="106"/>
      <c r="Q127" s="110">
        <f t="shared" si="34"/>
        <v>1050</v>
      </c>
      <c r="R127" s="110">
        <f t="shared" si="32"/>
        <v>210</v>
      </c>
      <c r="S127" s="110">
        <v>900</v>
      </c>
      <c r="T127" s="110"/>
      <c r="U127" s="110">
        <v>150</v>
      </c>
      <c r="V127" s="110"/>
      <c r="W127" s="110"/>
      <c r="X127" s="110">
        <f t="shared" si="35"/>
        <v>1050</v>
      </c>
      <c r="Y127" s="105">
        <f t="shared" si="33"/>
        <v>210</v>
      </c>
      <c r="Z127" s="105">
        <f t="shared" si="36"/>
        <v>3150</v>
      </c>
      <c r="AA127" s="105">
        <f t="shared" si="39"/>
        <v>1050</v>
      </c>
    </row>
    <row r="128" spans="1:27" ht="18.95" customHeight="1" x14ac:dyDescent="0.25">
      <c r="A128" s="111">
        <v>137</v>
      </c>
      <c r="B128" s="111" t="s">
        <v>328</v>
      </c>
      <c r="C128" s="117" t="s">
        <v>9</v>
      </c>
      <c r="D128" s="110">
        <v>0</v>
      </c>
      <c r="E128" s="110"/>
      <c r="F128" s="110"/>
      <c r="G128" s="110"/>
      <c r="H128" s="105">
        <v>2228.5700000000002</v>
      </c>
      <c r="I128" s="110">
        <f t="shared" si="37"/>
        <v>2228.5700000000002</v>
      </c>
      <c r="J128" s="106">
        <f t="shared" si="38"/>
        <v>445.71400000000006</v>
      </c>
      <c r="K128" s="110">
        <v>0</v>
      </c>
      <c r="L128" s="110"/>
      <c r="M128" s="110"/>
      <c r="N128" s="110"/>
      <c r="O128" s="110"/>
      <c r="P128" s="106"/>
      <c r="Q128" s="110">
        <f t="shared" si="34"/>
        <v>0</v>
      </c>
      <c r="R128" s="110">
        <f t="shared" si="32"/>
        <v>0</v>
      </c>
      <c r="S128" s="110">
        <v>471.43</v>
      </c>
      <c r="T128" s="110"/>
      <c r="U128" s="110"/>
      <c r="V128" s="110"/>
      <c r="W128" s="110"/>
      <c r="X128" s="110">
        <f t="shared" si="35"/>
        <v>471.43</v>
      </c>
      <c r="Y128" s="105">
        <f t="shared" si="33"/>
        <v>94.286000000000001</v>
      </c>
      <c r="Z128" s="105">
        <f t="shared" si="36"/>
        <v>2700</v>
      </c>
      <c r="AA128" s="105">
        <f t="shared" si="39"/>
        <v>900</v>
      </c>
    </row>
    <row r="129" spans="1:27" ht="30.75" customHeight="1" x14ac:dyDescent="0.25">
      <c r="A129" s="111">
        <v>138</v>
      </c>
      <c r="B129" s="99" t="s">
        <v>327</v>
      </c>
      <c r="C129" s="122" t="s">
        <v>326</v>
      </c>
      <c r="D129" s="110">
        <v>1600</v>
      </c>
      <c r="E129" s="110"/>
      <c r="F129" s="110">
        <v>900</v>
      </c>
      <c r="G129" s="110"/>
      <c r="H129" s="105"/>
      <c r="I129" s="110">
        <f t="shared" si="37"/>
        <v>2500</v>
      </c>
      <c r="J129" s="106">
        <f t="shared" si="38"/>
        <v>500</v>
      </c>
      <c r="K129" s="110">
        <v>1600</v>
      </c>
      <c r="L129" s="110"/>
      <c r="M129" s="110"/>
      <c r="N129" s="110">
        <v>900</v>
      </c>
      <c r="O129" s="110"/>
      <c r="P129" s="106"/>
      <c r="Q129" s="110">
        <f t="shared" si="34"/>
        <v>2500</v>
      </c>
      <c r="R129" s="110">
        <f t="shared" si="32"/>
        <v>500</v>
      </c>
      <c r="S129" s="110">
        <v>1600</v>
      </c>
      <c r="T129" s="110"/>
      <c r="U129" s="110">
        <v>900</v>
      </c>
      <c r="V129" s="110"/>
      <c r="W129" s="110"/>
      <c r="X129" s="110">
        <f t="shared" si="35"/>
        <v>2500</v>
      </c>
      <c r="Y129" s="105">
        <f t="shared" si="33"/>
        <v>500</v>
      </c>
      <c r="Z129" s="105">
        <f t="shared" si="36"/>
        <v>7500</v>
      </c>
      <c r="AA129" s="105">
        <f t="shared" si="39"/>
        <v>2500</v>
      </c>
    </row>
    <row r="130" spans="1:27" ht="18.95" customHeight="1" x14ac:dyDescent="0.25">
      <c r="A130" s="111">
        <v>140</v>
      </c>
      <c r="B130" s="111" t="s">
        <v>325</v>
      </c>
      <c r="C130" s="117" t="s">
        <v>9</v>
      </c>
      <c r="D130" s="110">
        <f>900+63.64</f>
        <v>963.64</v>
      </c>
      <c r="E130" s="110"/>
      <c r="F130" s="110">
        <v>200</v>
      </c>
      <c r="G130" s="110"/>
      <c r="H130" s="105"/>
      <c r="I130" s="110">
        <f t="shared" si="37"/>
        <v>1163.6399999999999</v>
      </c>
      <c r="J130" s="106">
        <f t="shared" si="38"/>
        <v>232.72799999999998</v>
      </c>
      <c r="K130" s="110">
        <v>900</v>
      </c>
      <c r="L130" s="110"/>
      <c r="M130" s="110"/>
      <c r="N130" s="110">
        <v>200</v>
      </c>
      <c r="O130" s="110"/>
      <c r="P130" s="106"/>
      <c r="Q130" s="110">
        <f t="shared" si="34"/>
        <v>1100</v>
      </c>
      <c r="R130" s="110">
        <f t="shared" si="32"/>
        <v>220</v>
      </c>
      <c r="S130" s="110">
        <v>966.67</v>
      </c>
      <c r="T130" s="110"/>
      <c r="U130" s="110">
        <v>250</v>
      </c>
      <c r="V130" s="110"/>
      <c r="W130" s="110"/>
      <c r="X130" s="110">
        <f t="shared" si="35"/>
        <v>1216.67</v>
      </c>
      <c r="Y130" s="105">
        <f t="shared" si="33"/>
        <v>243.33400000000003</v>
      </c>
      <c r="Z130" s="105">
        <f t="shared" si="36"/>
        <v>3480.31</v>
      </c>
      <c r="AA130" s="105">
        <f t="shared" si="39"/>
        <v>1160.1033333333332</v>
      </c>
    </row>
    <row r="131" spans="1:27" ht="18.95" customHeight="1" x14ac:dyDescent="0.25">
      <c r="A131" s="111">
        <v>141</v>
      </c>
      <c r="B131" s="111" t="s">
        <v>324</v>
      </c>
      <c r="C131" s="117" t="s">
        <v>9</v>
      </c>
      <c r="D131" s="110">
        <v>900</v>
      </c>
      <c r="E131" s="110"/>
      <c r="F131" s="110">
        <v>150</v>
      </c>
      <c r="G131" s="110"/>
      <c r="H131" s="105"/>
      <c r="I131" s="110">
        <f t="shared" si="37"/>
        <v>1050</v>
      </c>
      <c r="J131" s="106">
        <f t="shared" si="38"/>
        <v>210</v>
      </c>
      <c r="K131" s="110">
        <v>900</v>
      </c>
      <c r="L131" s="110"/>
      <c r="M131" s="110"/>
      <c r="N131" s="110">
        <v>150</v>
      </c>
      <c r="O131" s="110"/>
      <c r="P131" s="106"/>
      <c r="Q131" s="110">
        <f t="shared" si="34"/>
        <v>1050</v>
      </c>
      <c r="R131" s="110">
        <f t="shared" si="32"/>
        <v>210</v>
      </c>
      <c r="S131" s="110">
        <v>900</v>
      </c>
      <c r="T131" s="110"/>
      <c r="U131" s="110">
        <v>150</v>
      </c>
      <c r="V131" s="110"/>
      <c r="W131" s="110"/>
      <c r="X131" s="110">
        <f t="shared" si="35"/>
        <v>1050</v>
      </c>
      <c r="Y131" s="105">
        <f t="shared" si="33"/>
        <v>210</v>
      </c>
      <c r="Z131" s="105">
        <f t="shared" si="36"/>
        <v>3150</v>
      </c>
      <c r="AA131" s="105">
        <f t="shared" si="39"/>
        <v>1050</v>
      </c>
    </row>
    <row r="132" spans="1:27" ht="18.95" customHeight="1" x14ac:dyDescent="0.25">
      <c r="A132" s="111">
        <v>142</v>
      </c>
      <c r="B132" s="111" t="s">
        <v>323</v>
      </c>
      <c r="C132" s="117" t="s">
        <v>9</v>
      </c>
      <c r="D132" s="110">
        <v>900</v>
      </c>
      <c r="E132" s="110"/>
      <c r="F132" s="110">
        <v>150</v>
      </c>
      <c r="G132" s="110"/>
      <c r="H132" s="105"/>
      <c r="I132" s="110">
        <f t="shared" si="37"/>
        <v>1050</v>
      </c>
      <c r="J132" s="106">
        <f t="shared" si="38"/>
        <v>210</v>
      </c>
      <c r="K132" s="110">
        <v>900</v>
      </c>
      <c r="L132" s="110"/>
      <c r="M132" s="110"/>
      <c r="N132" s="110">
        <v>150</v>
      </c>
      <c r="O132" s="110"/>
      <c r="P132" s="106"/>
      <c r="Q132" s="110">
        <f t="shared" si="34"/>
        <v>1050</v>
      </c>
      <c r="R132" s="110">
        <f t="shared" si="32"/>
        <v>210</v>
      </c>
      <c r="S132" s="110">
        <v>900</v>
      </c>
      <c r="T132" s="110"/>
      <c r="U132" s="110">
        <v>150</v>
      </c>
      <c r="V132" s="110"/>
      <c r="W132" s="110"/>
      <c r="X132" s="110">
        <f t="shared" si="35"/>
        <v>1050</v>
      </c>
      <c r="Y132" s="105">
        <f t="shared" si="33"/>
        <v>210</v>
      </c>
      <c r="Z132" s="105">
        <f t="shared" si="36"/>
        <v>3150</v>
      </c>
      <c r="AA132" s="105">
        <f t="shared" si="39"/>
        <v>1050</v>
      </c>
    </row>
    <row r="133" spans="1:27" ht="31.5" customHeight="1" x14ac:dyDescent="0.25">
      <c r="A133" s="111">
        <v>143</v>
      </c>
      <c r="B133" s="99" t="s">
        <v>322</v>
      </c>
      <c r="C133" s="122" t="s">
        <v>321</v>
      </c>
      <c r="D133" s="110">
        <v>1600</v>
      </c>
      <c r="E133" s="110"/>
      <c r="F133" s="110">
        <v>850</v>
      </c>
      <c r="G133" s="110"/>
      <c r="H133" s="105"/>
      <c r="I133" s="110">
        <f t="shared" si="37"/>
        <v>2450</v>
      </c>
      <c r="J133" s="106">
        <f t="shared" si="38"/>
        <v>490</v>
      </c>
      <c r="K133" s="110">
        <v>1600</v>
      </c>
      <c r="L133" s="110"/>
      <c r="M133" s="110"/>
      <c r="N133" s="110">
        <v>850</v>
      </c>
      <c r="O133" s="110"/>
      <c r="P133" s="106"/>
      <c r="Q133" s="110">
        <f t="shared" si="34"/>
        <v>2450</v>
      </c>
      <c r="R133" s="110">
        <f t="shared" si="32"/>
        <v>490</v>
      </c>
      <c r="S133" s="110">
        <v>1371.43</v>
      </c>
      <c r="T133" s="110"/>
      <c r="U133" s="110">
        <v>850</v>
      </c>
      <c r="V133" s="110"/>
      <c r="W133" s="110"/>
      <c r="X133" s="110">
        <f t="shared" si="35"/>
        <v>2221.4300000000003</v>
      </c>
      <c r="Y133" s="105">
        <f t="shared" si="33"/>
        <v>444.28600000000006</v>
      </c>
      <c r="Z133" s="105">
        <f t="shared" si="36"/>
        <v>7121.43</v>
      </c>
      <c r="AA133" s="105">
        <f t="shared" si="39"/>
        <v>2373.81</v>
      </c>
    </row>
    <row r="134" spans="1:27" ht="18.95" customHeight="1" x14ac:dyDescent="0.25">
      <c r="A134" s="111">
        <v>144</v>
      </c>
      <c r="B134" s="111" t="s">
        <v>320</v>
      </c>
      <c r="C134" s="117" t="s">
        <v>8</v>
      </c>
      <c r="D134" s="110">
        <v>1210</v>
      </c>
      <c r="E134" s="110"/>
      <c r="F134" s="110">
        <v>150</v>
      </c>
      <c r="G134" s="110"/>
      <c r="H134" s="105"/>
      <c r="I134" s="110">
        <f t="shared" si="37"/>
        <v>1360</v>
      </c>
      <c r="J134" s="106">
        <f t="shared" si="38"/>
        <v>272</v>
      </c>
      <c r="K134" s="110">
        <v>1000</v>
      </c>
      <c r="L134" s="110"/>
      <c r="M134" s="110"/>
      <c r="N134" s="110">
        <v>180</v>
      </c>
      <c r="O134" s="110"/>
      <c r="P134" s="106"/>
      <c r="Q134" s="110">
        <f t="shared" si="34"/>
        <v>1180</v>
      </c>
      <c r="R134" s="110">
        <f t="shared" si="32"/>
        <v>236</v>
      </c>
      <c r="S134" s="110">
        <v>1000</v>
      </c>
      <c r="T134" s="110"/>
      <c r="U134" s="110">
        <v>170</v>
      </c>
      <c r="V134" s="110"/>
      <c r="W134" s="110"/>
      <c r="X134" s="110">
        <f t="shared" si="35"/>
        <v>1170</v>
      </c>
      <c r="Y134" s="105">
        <f t="shared" si="33"/>
        <v>234</v>
      </c>
      <c r="Z134" s="105">
        <f t="shared" si="36"/>
        <v>3710</v>
      </c>
      <c r="AA134" s="105">
        <f t="shared" si="39"/>
        <v>1236.6666666666667</v>
      </c>
    </row>
    <row r="135" spans="1:27" ht="18.95" customHeight="1" x14ac:dyDescent="0.25">
      <c r="A135" s="111">
        <v>146</v>
      </c>
      <c r="B135" s="111" t="s">
        <v>317</v>
      </c>
      <c r="C135" s="117" t="s">
        <v>9</v>
      </c>
      <c r="D135" s="110">
        <v>900</v>
      </c>
      <c r="E135" s="110"/>
      <c r="F135" s="110">
        <v>150</v>
      </c>
      <c r="G135" s="110"/>
      <c r="H135" s="105"/>
      <c r="I135" s="110">
        <f t="shared" si="37"/>
        <v>1050</v>
      </c>
      <c r="J135" s="106">
        <f t="shared" si="38"/>
        <v>210</v>
      </c>
      <c r="K135" s="110">
        <v>900</v>
      </c>
      <c r="L135" s="110"/>
      <c r="M135" s="110"/>
      <c r="N135" s="110">
        <v>180</v>
      </c>
      <c r="O135" s="110"/>
      <c r="P135" s="106"/>
      <c r="Q135" s="110">
        <f t="shared" si="34"/>
        <v>1080</v>
      </c>
      <c r="R135" s="110">
        <f t="shared" si="32"/>
        <v>216</v>
      </c>
      <c r="S135" s="110">
        <v>900</v>
      </c>
      <c r="T135" s="110"/>
      <c r="U135" s="110">
        <v>170</v>
      </c>
      <c r="V135" s="110"/>
      <c r="W135" s="110"/>
      <c r="X135" s="110">
        <f t="shared" si="35"/>
        <v>1070</v>
      </c>
      <c r="Y135" s="105">
        <f t="shared" si="33"/>
        <v>214</v>
      </c>
      <c r="Z135" s="105">
        <f t="shared" si="36"/>
        <v>3200</v>
      </c>
      <c r="AA135" s="105">
        <f t="shared" si="39"/>
        <v>1066.6666666666667</v>
      </c>
    </row>
    <row r="136" spans="1:27" ht="18.95" customHeight="1" x14ac:dyDescent="0.25">
      <c r="A136" s="111">
        <v>147</v>
      </c>
      <c r="B136" s="99" t="s">
        <v>316</v>
      </c>
      <c r="C136" s="122" t="s">
        <v>590</v>
      </c>
      <c r="D136" s="110">
        <v>2150</v>
      </c>
      <c r="E136" s="110"/>
      <c r="F136" s="110">
        <v>2150</v>
      </c>
      <c r="G136" s="110"/>
      <c r="H136" s="105"/>
      <c r="I136" s="110">
        <f t="shared" si="37"/>
        <v>4300</v>
      </c>
      <c r="J136" s="106">
        <f t="shared" si="38"/>
        <v>860</v>
      </c>
      <c r="K136" s="110">
        <v>1827.5</v>
      </c>
      <c r="L136" s="110"/>
      <c r="M136" s="110"/>
      <c r="N136" s="110">
        <v>2150</v>
      </c>
      <c r="O136" s="110"/>
      <c r="P136" s="106">
        <v>322.5</v>
      </c>
      <c r="Q136" s="110">
        <f t="shared" si="34"/>
        <v>4300</v>
      </c>
      <c r="R136" s="110">
        <f t="shared" si="32"/>
        <v>860</v>
      </c>
      <c r="S136" s="110">
        <v>2150</v>
      </c>
      <c r="T136" s="110"/>
      <c r="U136" s="110">
        <v>2150</v>
      </c>
      <c r="V136" s="110"/>
      <c r="W136" s="110"/>
      <c r="X136" s="110">
        <f t="shared" si="35"/>
        <v>4300</v>
      </c>
      <c r="Y136" s="105">
        <f t="shared" si="33"/>
        <v>860</v>
      </c>
      <c r="Z136" s="105">
        <f t="shared" si="36"/>
        <v>12900</v>
      </c>
      <c r="AA136" s="105">
        <f t="shared" si="39"/>
        <v>4300</v>
      </c>
    </row>
    <row r="137" spans="1:27" ht="24" customHeight="1" x14ac:dyDescent="0.25">
      <c r="A137" s="111">
        <v>148</v>
      </c>
      <c r="B137" s="99" t="s">
        <v>315</v>
      </c>
      <c r="C137" s="122" t="s">
        <v>314</v>
      </c>
      <c r="D137" s="110">
        <v>1600</v>
      </c>
      <c r="E137" s="110"/>
      <c r="F137" s="110">
        <v>300</v>
      </c>
      <c r="G137" s="110"/>
      <c r="H137" s="105"/>
      <c r="I137" s="110">
        <f t="shared" si="37"/>
        <v>1900</v>
      </c>
      <c r="J137" s="106">
        <f t="shared" si="38"/>
        <v>380</v>
      </c>
      <c r="K137" s="110">
        <v>1600</v>
      </c>
      <c r="L137" s="110"/>
      <c r="M137" s="110">
        <v>250</v>
      </c>
      <c r="N137" s="110"/>
      <c r="O137" s="110"/>
      <c r="P137" s="106"/>
      <c r="Q137" s="110">
        <f t="shared" si="34"/>
        <v>1850</v>
      </c>
      <c r="R137" s="110">
        <f t="shared" si="32"/>
        <v>370</v>
      </c>
      <c r="S137" s="110">
        <v>1600</v>
      </c>
      <c r="T137" s="110"/>
      <c r="U137" s="110">
        <v>300</v>
      </c>
      <c r="V137" s="110"/>
      <c r="W137" s="110"/>
      <c r="X137" s="110">
        <f t="shared" si="35"/>
        <v>1900</v>
      </c>
      <c r="Y137" s="105">
        <f t="shared" si="33"/>
        <v>380</v>
      </c>
      <c r="Z137" s="105">
        <f t="shared" si="36"/>
        <v>5650</v>
      </c>
      <c r="AA137" s="105">
        <f t="shared" si="39"/>
        <v>1883.3333333333333</v>
      </c>
    </row>
    <row r="138" spans="1:27" ht="24" customHeight="1" x14ac:dyDescent="0.25">
      <c r="A138" s="111">
        <v>149</v>
      </c>
      <c r="B138" s="111" t="s">
        <v>313</v>
      </c>
      <c r="C138" s="121" t="s">
        <v>8</v>
      </c>
      <c r="D138" s="110">
        <v>750</v>
      </c>
      <c r="E138" s="110"/>
      <c r="F138" s="110"/>
      <c r="G138" s="110"/>
      <c r="H138" s="105">
        <v>250</v>
      </c>
      <c r="I138" s="110">
        <f t="shared" si="37"/>
        <v>1000</v>
      </c>
      <c r="J138" s="106">
        <f t="shared" si="38"/>
        <v>200</v>
      </c>
      <c r="K138" s="110">
        <v>1000</v>
      </c>
      <c r="L138" s="110"/>
      <c r="M138" s="110">
        <v>200</v>
      </c>
      <c r="N138" s="110"/>
      <c r="O138" s="110"/>
      <c r="P138" s="106"/>
      <c r="Q138" s="110">
        <f t="shared" si="34"/>
        <v>1200</v>
      </c>
      <c r="R138" s="110">
        <f t="shared" si="32"/>
        <v>240</v>
      </c>
      <c r="S138" s="110">
        <v>1000</v>
      </c>
      <c r="T138" s="110"/>
      <c r="U138" s="110">
        <v>200</v>
      </c>
      <c r="V138" s="110"/>
      <c r="W138" s="110"/>
      <c r="X138" s="110">
        <f t="shared" si="35"/>
        <v>1200</v>
      </c>
      <c r="Y138" s="105">
        <f t="shared" si="33"/>
        <v>240</v>
      </c>
      <c r="Z138" s="105">
        <f t="shared" si="36"/>
        <v>3400</v>
      </c>
      <c r="AA138" s="105">
        <f t="shared" si="39"/>
        <v>1133.3333333333333</v>
      </c>
    </row>
    <row r="139" spans="1:27" ht="24" customHeight="1" x14ac:dyDescent="0.25">
      <c r="A139" s="111">
        <v>150</v>
      </c>
      <c r="B139" s="111" t="s">
        <v>312</v>
      </c>
      <c r="C139" s="121" t="s">
        <v>8</v>
      </c>
      <c r="D139" s="110">
        <v>1000</v>
      </c>
      <c r="E139" s="110"/>
      <c r="F139" s="110">
        <v>200</v>
      </c>
      <c r="G139" s="110"/>
      <c r="H139" s="105"/>
      <c r="I139" s="110">
        <f t="shared" si="37"/>
        <v>1200</v>
      </c>
      <c r="J139" s="106">
        <f t="shared" si="38"/>
        <v>240</v>
      </c>
      <c r="K139" s="110">
        <v>1000</v>
      </c>
      <c r="L139" s="110"/>
      <c r="M139" s="110">
        <v>200</v>
      </c>
      <c r="N139" s="110"/>
      <c r="O139" s="110"/>
      <c r="P139" s="106"/>
      <c r="Q139" s="110">
        <f t="shared" si="34"/>
        <v>1200</v>
      </c>
      <c r="R139" s="110">
        <f t="shared" si="32"/>
        <v>240</v>
      </c>
      <c r="S139" s="110">
        <v>1000</v>
      </c>
      <c r="T139" s="110"/>
      <c r="U139" s="110">
        <v>200</v>
      </c>
      <c r="V139" s="110"/>
      <c r="W139" s="110"/>
      <c r="X139" s="110">
        <f t="shared" si="35"/>
        <v>1200</v>
      </c>
      <c r="Y139" s="105">
        <f t="shared" si="33"/>
        <v>240</v>
      </c>
      <c r="Z139" s="105">
        <f t="shared" si="36"/>
        <v>3600</v>
      </c>
      <c r="AA139" s="105">
        <f t="shared" si="39"/>
        <v>1200</v>
      </c>
    </row>
    <row r="140" spans="1:27" ht="18.95" customHeight="1" x14ac:dyDescent="0.25">
      <c r="A140" s="111">
        <v>151</v>
      </c>
      <c r="B140" s="111" t="s">
        <v>311</v>
      </c>
      <c r="C140" s="117" t="s">
        <v>9</v>
      </c>
      <c r="D140" s="110">
        <v>900</v>
      </c>
      <c r="E140" s="110"/>
      <c r="F140" s="110">
        <v>200</v>
      </c>
      <c r="G140" s="110"/>
      <c r="H140" s="105"/>
      <c r="I140" s="110">
        <f t="shared" si="37"/>
        <v>1100</v>
      </c>
      <c r="J140" s="106">
        <f t="shared" si="38"/>
        <v>220</v>
      </c>
      <c r="K140" s="110">
        <v>900</v>
      </c>
      <c r="L140" s="110"/>
      <c r="M140" s="110">
        <v>200</v>
      </c>
      <c r="N140" s="110"/>
      <c r="O140" s="110"/>
      <c r="P140" s="106"/>
      <c r="Q140" s="110">
        <f t="shared" si="34"/>
        <v>1100</v>
      </c>
      <c r="R140" s="110">
        <f t="shared" si="32"/>
        <v>220</v>
      </c>
      <c r="S140" s="110">
        <v>900</v>
      </c>
      <c r="T140" s="110"/>
      <c r="U140" s="110">
        <v>200</v>
      </c>
      <c r="V140" s="110"/>
      <c r="W140" s="110"/>
      <c r="X140" s="110">
        <f t="shared" si="35"/>
        <v>1100</v>
      </c>
      <c r="Y140" s="105">
        <f t="shared" si="33"/>
        <v>220</v>
      </c>
      <c r="Z140" s="105">
        <f t="shared" si="36"/>
        <v>3300</v>
      </c>
      <c r="AA140" s="105">
        <f t="shared" si="39"/>
        <v>1100</v>
      </c>
    </row>
    <row r="141" spans="1:27" ht="18.95" customHeight="1" x14ac:dyDescent="0.25">
      <c r="A141" s="111">
        <v>152</v>
      </c>
      <c r="B141" s="111" t="s">
        <v>310</v>
      </c>
      <c r="C141" s="117" t="s">
        <v>10</v>
      </c>
      <c r="D141" s="110">
        <v>900</v>
      </c>
      <c r="E141" s="110"/>
      <c r="F141" s="110">
        <v>200</v>
      </c>
      <c r="G141" s="110"/>
      <c r="H141" s="105"/>
      <c r="I141" s="110">
        <f t="shared" si="37"/>
        <v>1100</v>
      </c>
      <c r="J141" s="106">
        <f t="shared" si="38"/>
        <v>220</v>
      </c>
      <c r="K141" s="110">
        <v>900</v>
      </c>
      <c r="L141" s="110"/>
      <c r="M141" s="110">
        <v>200</v>
      </c>
      <c r="N141" s="110"/>
      <c r="O141" s="110"/>
      <c r="P141" s="106"/>
      <c r="Q141" s="110">
        <f t="shared" si="34"/>
        <v>1100</v>
      </c>
      <c r="R141" s="110">
        <f t="shared" si="32"/>
        <v>220</v>
      </c>
      <c r="S141" s="110">
        <v>900</v>
      </c>
      <c r="T141" s="110"/>
      <c r="U141" s="110">
        <v>250</v>
      </c>
      <c r="V141" s="110"/>
      <c r="W141" s="110"/>
      <c r="X141" s="110">
        <f t="shared" si="35"/>
        <v>1150</v>
      </c>
      <c r="Y141" s="105">
        <f t="shared" si="33"/>
        <v>230</v>
      </c>
      <c r="Z141" s="105">
        <f t="shared" si="36"/>
        <v>3350</v>
      </c>
      <c r="AA141" s="105">
        <f t="shared" si="39"/>
        <v>1116.6666666666667</v>
      </c>
    </row>
    <row r="142" spans="1:27" ht="18.95" customHeight="1" x14ac:dyDescent="0.25">
      <c r="A142" s="111">
        <v>153</v>
      </c>
      <c r="B142" s="99" t="s">
        <v>309</v>
      </c>
      <c r="C142" s="99" t="s">
        <v>308</v>
      </c>
      <c r="D142" s="110">
        <v>1600</v>
      </c>
      <c r="E142" s="110"/>
      <c r="F142" s="110"/>
      <c r="G142" s="110"/>
      <c r="H142" s="105"/>
      <c r="I142" s="110">
        <f t="shared" si="37"/>
        <v>1600</v>
      </c>
      <c r="J142" s="106">
        <f t="shared" si="38"/>
        <v>320</v>
      </c>
      <c r="K142" s="110">
        <v>1600</v>
      </c>
      <c r="L142" s="110"/>
      <c r="M142" s="110">
        <v>250</v>
      </c>
      <c r="N142" s="110"/>
      <c r="O142" s="110"/>
      <c r="P142" s="106"/>
      <c r="Q142" s="110">
        <f t="shared" si="34"/>
        <v>1850</v>
      </c>
      <c r="R142" s="110">
        <f t="shared" si="32"/>
        <v>370</v>
      </c>
      <c r="S142" s="110">
        <v>1600</v>
      </c>
      <c r="T142" s="110"/>
      <c r="U142" s="110">
        <v>250</v>
      </c>
      <c r="V142" s="110"/>
      <c r="W142" s="110"/>
      <c r="X142" s="110">
        <f t="shared" si="35"/>
        <v>1850</v>
      </c>
      <c r="Y142" s="105">
        <f t="shared" si="33"/>
        <v>370</v>
      </c>
      <c r="Z142" s="105">
        <f t="shared" si="36"/>
        <v>5300</v>
      </c>
      <c r="AA142" s="105">
        <f t="shared" si="39"/>
        <v>1766.6666666666667</v>
      </c>
    </row>
    <row r="143" spans="1:27" ht="18.95" customHeight="1" x14ac:dyDescent="0.25">
      <c r="A143" s="111">
        <v>154</v>
      </c>
      <c r="B143" s="111" t="s">
        <v>307</v>
      </c>
      <c r="C143" s="117" t="s">
        <v>8</v>
      </c>
      <c r="D143" s="110">
        <v>800</v>
      </c>
      <c r="E143" s="110"/>
      <c r="F143" s="110"/>
      <c r="G143" s="110"/>
      <c r="H143" s="105">
        <v>200</v>
      </c>
      <c r="I143" s="110">
        <f t="shared" si="37"/>
        <v>1000</v>
      </c>
      <c r="J143" s="106">
        <f t="shared" si="38"/>
        <v>200</v>
      </c>
      <c r="K143" s="110">
        <v>1000</v>
      </c>
      <c r="L143" s="110"/>
      <c r="M143" s="110"/>
      <c r="N143" s="110"/>
      <c r="O143" s="110"/>
      <c r="P143" s="106"/>
      <c r="Q143" s="110">
        <f t="shared" si="34"/>
        <v>1000</v>
      </c>
      <c r="R143" s="110">
        <f t="shared" si="32"/>
        <v>200</v>
      </c>
      <c r="S143" s="110">
        <v>1000</v>
      </c>
      <c r="T143" s="110"/>
      <c r="U143" s="110"/>
      <c r="V143" s="110"/>
      <c r="W143" s="110"/>
      <c r="X143" s="110">
        <f t="shared" si="35"/>
        <v>1000</v>
      </c>
      <c r="Y143" s="105">
        <f t="shared" si="33"/>
        <v>200</v>
      </c>
      <c r="Z143" s="105">
        <f t="shared" si="36"/>
        <v>3000</v>
      </c>
      <c r="AA143" s="105">
        <f t="shared" si="39"/>
        <v>1000</v>
      </c>
    </row>
    <row r="144" spans="1:27" ht="18.95" customHeight="1" x14ac:dyDescent="0.25">
      <c r="A144" s="111">
        <v>155</v>
      </c>
      <c r="B144" s="111" t="s">
        <v>306</v>
      </c>
      <c r="C144" s="117" t="s">
        <v>8</v>
      </c>
      <c r="D144" s="110">
        <v>863.64</v>
      </c>
      <c r="E144" s="110"/>
      <c r="F144" s="110"/>
      <c r="G144" s="110"/>
      <c r="H144" s="105"/>
      <c r="I144" s="110">
        <f t="shared" si="37"/>
        <v>863.64</v>
      </c>
      <c r="J144" s="106">
        <f t="shared" si="38"/>
        <v>172.72800000000001</v>
      </c>
      <c r="K144" s="110">
        <v>1000</v>
      </c>
      <c r="L144" s="110"/>
      <c r="M144" s="110"/>
      <c r="N144" s="110"/>
      <c r="O144" s="110"/>
      <c r="P144" s="106"/>
      <c r="Q144" s="110">
        <f t="shared" si="34"/>
        <v>1000</v>
      </c>
      <c r="R144" s="110">
        <f t="shared" ref="R144:R172" si="40">Q144*20%</f>
        <v>200</v>
      </c>
      <c r="S144" s="110">
        <v>1000</v>
      </c>
      <c r="T144" s="110"/>
      <c r="U144" s="110"/>
      <c r="V144" s="110"/>
      <c r="W144" s="110"/>
      <c r="X144" s="110">
        <f t="shared" si="35"/>
        <v>1000</v>
      </c>
      <c r="Y144" s="105">
        <f t="shared" ref="Y144:Y172" si="41">X144*20%</f>
        <v>200</v>
      </c>
      <c r="Z144" s="105">
        <f t="shared" si="36"/>
        <v>2863.64</v>
      </c>
      <c r="AA144" s="105">
        <f t="shared" si="39"/>
        <v>954.54666666666662</v>
      </c>
    </row>
    <row r="145" spans="1:27" ht="18.95" customHeight="1" x14ac:dyDescent="0.25">
      <c r="A145" s="111">
        <v>156</v>
      </c>
      <c r="B145" s="111" t="s">
        <v>305</v>
      </c>
      <c r="C145" s="117" t="s">
        <v>9</v>
      </c>
      <c r="D145" s="110">
        <v>900</v>
      </c>
      <c r="E145" s="110"/>
      <c r="F145" s="110"/>
      <c r="G145" s="110"/>
      <c r="H145" s="105"/>
      <c r="I145" s="110">
        <f t="shared" si="37"/>
        <v>900</v>
      </c>
      <c r="J145" s="106">
        <f t="shared" si="38"/>
        <v>180</v>
      </c>
      <c r="K145" s="110">
        <v>900</v>
      </c>
      <c r="L145" s="110"/>
      <c r="M145" s="110"/>
      <c r="N145" s="110"/>
      <c r="O145" s="110"/>
      <c r="P145" s="106"/>
      <c r="Q145" s="110">
        <f t="shared" si="34"/>
        <v>900</v>
      </c>
      <c r="R145" s="110">
        <f t="shared" si="40"/>
        <v>180</v>
      </c>
      <c r="S145" s="110">
        <v>900</v>
      </c>
      <c r="T145" s="110"/>
      <c r="U145" s="110"/>
      <c r="V145" s="110"/>
      <c r="W145" s="110"/>
      <c r="X145" s="110">
        <f t="shared" si="35"/>
        <v>900</v>
      </c>
      <c r="Y145" s="105">
        <f t="shared" si="41"/>
        <v>180</v>
      </c>
      <c r="Z145" s="105">
        <f t="shared" si="36"/>
        <v>2700</v>
      </c>
      <c r="AA145" s="105">
        <f t="shared" si="39"/>
        <v>900</v>
      </c>
    </row>
    <row r="146" spans="1:27" ht="27.75" customHeight="1" x14ac:dyDescent="0.25">
      <c r="A146" s="111">
        <v>157</v>
      </c>
      <c r="B146" s="99" t="s">
        <v>304</v>
      </c>
      <c r="C146" s="122" t="s">
        <v>303</v>
      </c>
      <c r="D146" s="110">
        <v>1600</v>
      </c>
      <c r="E146" s="110"/>
      <c r="F146" s="110">
        <v>550</v>
      </c>
      <c r="G146" s="110"/>
      <c r="H146" s="105"/>
      <c r="I146" s="110">
        <f t="shared" si="37"/>
        <v>2150</v>
      </c>
      <c r="J146" s="106">
        <f t="shared" si="38"/>
        <v>430</v>
      </c>
      <c r="K146" s="110">
        <v>1600</v>
      </c>
      <c r="L146" s="110"/>
      <c r="M146" s="110">
        <v>550</v>
      </c>
      <c r="N146" s="110"/>
      <c r="O146" s="110"/>
      <c r="P146" s="106"/>
      <c r="Q146" s="110">
        <f t="shared" si="34"/>
        <v>2150</v>
      </c>
      <c r="R146" s="110">
        <f t="shared" si="40"/>
        <v>430</v>
      </c>
      <c r="S146" s="110">
        <v>1600</v>
      </c>
      <c r="T146" s="110"/>
      <c r="U146" s="110">
        <v>550</v>
      </c>
      <c r="V146" s="110"/>
      <c r="W146" s="110"/>
      <c r="X146" s="110">
        <f t="shared" si="35"/>
        <v>2150</v>
      </c>
      <c r="Y146" s="105">
        <f t="shared" si="41"/>
        <v>430</v>
      </c>
      <c r="Z146" s="105">
        <f t="shared" si="36"/>
        <v>6450</v>
      </c>
      <c r="AA146" s="105">
        <f t="shared" si="39"/>
        <v>2150</v>
      </c>
    </row>
    <row r="147" spans="1:27" ht="18.95" customHeight="1" x14ac:dyDescent="0.25">
      <c r="A147" s="111">
        <v>158</v>
      </c>
      <c r="B147" s="111" t="s">
        <v>302</v>
      </c>
      <c r="C147" s="117" t="s">
        <v>8</v>
      </c>
      <c r="D147" s="110">
        <v>1000</v>
      </c>
      <c r="E147" s="110"/>
      <c r="F147" s="110">
        <v>250</v>
      </c>
      <c r="G147" s="110"/>
      <c r="H147" s="105"/>
      <c r="I147" s="110">
        <f t="shared" si="37"/>
        <v>1250</v>
      </c>
      <c r="J147" s="106">
        <f t="shared" si="38"/>
        <v>250</v>
      </c>
      <c r="K147" s="110">
        <v>1000</v>
      </c>
      <c r="L147" s="110"/>
      <c r="M147" s="110">
        <v>250</v>
      </c>
      <c r="N147" s="110"/>
      <c r="O147" s="110"/>
      <c r="P147" s="106"/>
      <c r="Q147" s="110">
        <f t="shared" ref="Q147:Q172" si="42">P147+O147+N147+M147+L147+K147</f>
        <v>1250</v>
      </c>
      <c r="R147" s="110">
        <f t="shared" si="40"/>
        <v>250</v>
      </c>
      <c r="S147" s="110">
        <v>1000</v>
      </c>
      <c r="T147" s="110"/>
      <c r="U147" s="110">
        <v>250</v>
      </c>
      <c r="V147" s="110"/>
      <c r="W147" s="110"/>
      <c r="X147" s="110">
        <f t="shared" ref="X147:X172" si="43">W147+V147+U147+T147+S147</f>
        <v>1250</v>
      </c>
      <c r="Y147" s="105">
        <f t="shared" si="41"/>
        <v>250</v>
      </c>
      <c r="Z147" s="105">
        <f t="shared" ref="Z147:Z172" si="44">X147+Q147+I147</f>
        <v>3750</v>
      </c>
      <c r="AA147" s="105">
        <f t="shared" si="39"/>
        <v>1250</v>
      </c>
    </row>
    <row r="148" spans="1:27" ht="18.95" customHeight="1" x14ac:dyDescent="0.25">
      <c r="A148" s="111">
        <v>159</v>
      </c>
      <c r="B148" s="111" t="s">
        <v>301</v>
      </c>
      <c r="C148" s="117" t="s">
        <v>8</v>
      </c>
      <c r="D148" s="110">
        <v>800</v>
      </c>
      <c r="E148" s="110"/>
      <c r="F148" s="110"/>
      <c r="G148" s="110"/>
      <c r="H148" s="105">
        <v>200</v>
      </c>
      <c r="I148" s="110">
        <f t="shared" si="37"/>
        <v>1000</v>
      </c>
      <c r="J148" s="106">
        <f t="shared" si="38"/>
        <v>200</v>
      </c>
      <c r="K148" s="110">
        <v>1000</v>
      </c>
      <c r="L148" s="110"/>
      <c r="M148" s="110"/>
      <c r="N148" s="110"/>
      <c r="O148" s="110"/>
      <c r="P148" s="106"/>
      <c r="Q148" s="110">
        <f t="shared" si="42"/>
        <v>1000</v>
      </c>
      <c r="R148" s="110">
        <f t="shared" si="40"/>
        <v>200</v>
      </c>
      <c r="S148" s="110">
        <v>804.76</v>
      </c>
      <c r="T148" s="110"/>
      <c r="U148" s="110"/>
      <c r="V148" s="110"/>
      <c r="W148" s="110">
        <v>195.23</v>
      </c>
      <c r="X148" s="110">
        <f t="shared" si="43"/>
        <v>999.99</v>
      </c>
      <c r="Y148" s="105">
        <f t="shared" si="41"/>
        <v>199.99800000000002</v>
      </c>
      <c r="Z148" s="105">
        <f t="shared" si="44"/>
        <v>2999.99</v>
      </c>
      <c r="AA148" s="105">
        <f t="shared" si="39"/>
        <v>999.99666666666656</v>
      </c>
    </row>
    <row r="149" spans="1:27" ht="18.95" customHeight="1" x14ac:dyDescent="0.25">
      <c r="A149" s="111">
        <v>160</v>
      </c>
      <c r="B149" s="111" t="s">
        <v>300</v>
      </c>
      <c r="C149" s="117" t="s">
        <v>8</v>
      </c>
      <c r="D149" s="110">
        <v>1000</v>
      </c>
      <c r="E149" s="110"/>
      <c r="F149" s="110">
        <v>150</v>
      </c>
      <c r="G149" s="110"/>
      <c r="H149" s="105"/>
      <c r="I149" s="110">
        <f t="shared" si="37"/>
        <v>1150</v>
      </c>
      <c r="J149" s="106">
        <f t="shared" si="38"/>
        <v>230</v>
      </c>
      <c r="K149" s="110">
        <v>1000</v>
      </c>
      <c r="L149" s="110"/>
      <c r="M149" s="110">
        <v>150</v>
      </c>
      <c r="N149" s="110"/>
      <c r="O149" s="110"/>
      <c r="P149" s="106"/>
      <c r="Q149" s="110">
        <f t="shared" si="42"/>
        <v>1150</v>
      </c>
      <c r="R149" s="110">
        <f t="shared" si="40"/>
        <v>230</v>
      </c>
      <c r="S149" s="110">
        <v>1000</v>
      </c>
      <c r="T149" s="110"/>
      <c r="U149" s="110">
        <v>150</v>
      </c>
      <c r="V149" s="110"/>
      <c r="W149" s="110"/>
      <c r="X149" s="110">
        <f t="shared" si="43"/>
        <v>1150</v>
      </c>
      <c r="Y149" s="105">
        <f t="shared" si="41"/>
        <v>230</v>
      </c>
      <c r="Z149" s="105">
        <f t="shared" si="44"/>
        <v>3450</v>
      </c>
      <c r="AA149" s="105">
        <f t="shared" si="39"/>
        <v>1150</v>
      </c>
    </row>
    <row r="150" spans="1:27" ht="18.95" customHeight="1" x14ac:dyDescent="0.25">
      <c r="A150" s="111">
        <v>161</v>
      </c>
      <c r="B150" s="111" t="s">
        <v>299</v>
      </c>
      <c r="C150" s="117" t="s">
        <v>8</v>
      </c>
      <c r="D150" s="110">
        <v>1000</v>
      </c>
      <c r="E150" s="110"/>
      <c r="F150" s="110">
        <v>250</v>
      </c>
      <c r="G150" s="110"/>
      <c r="H150" s="105"/>
      <c r="I150" s="110">
        <f t="shared" si="37"/>
        <v>1250</v>
      </c>
      <c r="J150" s="106">
        <f t="shared" si="38"/>
        <v>250</v>
      </c>
      <c r="K150" s="110">
        <v>1000</v>
      </c>
      <c r="L150" s="110"/>
      <c r="M150" s="110">
        <v>250</v>
      </c>
      <c r="N150" s="110"/>
      <c r="O150" s="110"/>
      <c r="P150" s="106"/>
      <c r="Q150" s="110">
        <f t="shared" si="42"/>
        <v>1250</v>
      </c>
      <c r="R150" s="110">
        <f t="shared" si="40"/>
        <v>250</v>
      </c>
      <c r="S150" s="110">
        <v>1000</v>
      </c>
      <c r="T150" s="110"/>
      <c r="U150" s="110">
        <v>250</v>
      </c>
      <c r="V150" s="110"/>
      <c r="W150" s="110"/>
      <c r="X150" s="110">
        <f t="shared" si="43"/>
        <v>1250</v>
      </c>
      <c r="Y150" s="105">
        <f t="shared" si="41"/>
        <v>250</v>
      </c>
      <c r="Z150" s="105">
        <f t="shared" si="44"/>
        <v>3750</v>
      </c>
      <c r="AA150" s="105">
        <f t="shared" si="39"/>
        <v>1250</v>
      </c>
    </row>
    <row r="151" spans="1:27" ht="18.95" customHeight="1" x14ac:dyDescent="0.25">
      <c r="A151" s="111">
        <v>162</v>
      </c>
      <c r="B151" s="111" t="s">
        <v>298</v>
      </c>
      <c r="C151" s="117" t="s">
        <v>9</v>
      </c>
      <c r="D151" s="110">
        <v>900</v>
      </c>
      <c r="E151" s="110"/>
      <c r="F151" s="110">
        <v>150</v>
      </c>
      <c r="G151" s="110"/>
      <c r="H151" s="105"/>
      <c r="I151" s="110">
        <f t="shared" si="37"/>
        <v>1050</v>
      </c>
      <c r="J151" s="106">
        <f t="shared" si="38"/>
        <v>210</v>
      </c>
      <c r="K151" s="110">
        <v>900</v>
      </c>
      <c r="L151" s="110"/>
      <c r="M151" s="110">
        <v>150</v>
      </c>
      <c r="N151" s="110"/>
      <c r="O151" s="110"/>
      <c r="P151" s="106"/>
      <c r="Q151" s="110">
        <f t="shared" si="42"/>
        <v>1050</v>
      </c>
      <c r="R151" s="110">
        <f t="shared" si="40"/>
        <v>210</v>
      </c>
      <c r="S151" s="110">
        <v>900</v>
      </c>
      <c r="T151" s="110"/>
      <c r="U151" s="110">
        <v>150</v>
      </c>
      <c r="V151" s="110"/>
      <c r="W151" s="110"/>
      <c r="X151" s="110">
        <f t="shared" si="43"/>
        <v>1050</v>
      </c>
      <c r="Y151" s="105">
        <f t="shared" si="41"/>
        <v>210</v>
      </c>
      <c r="Z151" s="105">
        <f t="shared" si="44"/>
        <v>3150</v>
      </c>
      <c r="AA151" s="105">
        <f t="shared" si="39"/>
        <v>1050</v>
      </c>
    </row>
    <row r="152" spans="1:27" ht="18.95" customHeight="1" x14ac:dyDescent="0.25">
      <c r="A152" s="111">
        <v>163</v>
      </c>
      <c r="B152" s="111" t="s">
        <v>297</v>
      </c>
      <c r="C152" s="117" t="s">
        <v>10</v>
      </c>
      <c r="D152" s="110">
        <v>800</v>
      </c>
      <c r="E152" s="110"/>
      <c r="F152" s="110"/>
      <c r="G152" s="110"/>
      <c r="H152" s="105"/>
      <c r="I152" s="110">
        <f t="shared" si="37"/>
        <v>800</v>
      </c>
      <c r="J152" s="106">
        <f t="shared" si="38"/>
        <v>160</v>
      </c>
      <c r="K152" s="110">
        <v>800</v>
      </c>
      <c r="L152" s="110"/>
      <c r="M152" s="110">
        <v>125</v>
      </c>
      <c r="N152" s="110"/>
      <c r="O152" s="110"/>
      <c r="P152" s="106"/>
      <c r="Q152" s="110">
        <f t="shared" si="42"/>
        <v>925</v>
      </c>
      <c r="R152" s="110">
        <f t="shared" si="40"/>
        <v>185</v>
      </c>
      <c r="S152" s="110">
        <v>800</v>
      </c>
      <c r="T152" s="110"/>
      <c r="U152" s="110">
        <v>125</v>
      </c>
      <c r="V152" s="110"/>
      <c r="W152" s="110"/>
      <c r="X152" s="110">
        <f t="shared" si="43"/>
        <v>925</v>
      </c>
      <c r="Y152" s="105">
        <f t="shared" si="41"/>
        <v>185</v>
      </c>
      <c r="Z152" s="105">
        <f t="shared" si="44"/>
        <v>2650</v>
      </c>
      <c r="AA152" s="105">
        <f t="shared" si="39"/>
        <v>883.33333333333337</v>
      </c>
    </row>
    <row r="153" spans="1:27" ht="18.95" customHeight="1" x14ac:dyDescent="0.25">
      <c r="A153" s="111">
        <v>164</v>
      </c>
      <c r="B153" s="111" t="s">
        <v>296</v>
      </c>
      <c r="C153" s="117" t="s">
        <v>10</v>
      </c>
      <c r="D153" s="110">
        <v>720</v>
      </c>
      <c r="E153" s="110"/>
      <c r="F153" s="110">
        <v>150</v>
      </c>
      <c r="G153" s="110"/>
      <c r="H153" s="105">
        <v>80</v>
      </c>
      <c r="I153" s="110">
        <f t="shared" ref="I153:I172" si="45">H153+G153+F153+E153+D153</f>
        <v>950</v>
      </c>
      <c r="J153" s="106">
        <f t="shared" ref="J153:J172" si="46">I153*20%</f>
        <v>190</v>
      </c>
      <c r="K153" s="110">
        <v>800</v>
      </c>
      <c r="L153" s="110"/>
      <c r="M153" s="110">
        <v>150</v>
      </c>
      <c r="N153" s="110"/>
      <c r="O153" s="110"/>
      <c r="P153" s="106"/>
      <c r="Q153" s="110">
        <f t="shared" si="42"/>
        <v>950</v>
      </c>
      <c r="R153" s="110">
        <f t="shared" si="40"/>
        <v>190</v>
      </c>
      <c r="S153" s="110">
        <v>800</v>
      </c>
      <c r="T153" s="110"/>
      <c r="U153" s="110">
        <v>150</v>
      </c>
      <c r="V153" s="110"/>
      <c r="W153" s="110"/>
      <c r="X153" s="110">
        <f t="shared" si="43"/>
        <v>950</v>
      </c>
      <c r="Y153" s="105">
        <f t="shared" si="41"/>
        <v>190</v>
      </c>
      <c r="Z153" s="105">
        <f t="shared" si="44"/>
        <v>2850</v>
      </c>
      <c r="AA153" s="105">
        <f t="shared" ref="AA153:AA172" si="47">Z153/3</f>
        <v>950</v>
      </c>
    </row>
    <row r="154" spans="1:27" ht="18.95" customHeight="1" x14ac:dyDescent="0.25">
      <c r="A154" s="111">
        <v>165</v>
      </c>
      <c r="B154" s="111" t="s">
        <v>295</v>
      </c>
      <c r="C154" s="117" t="s">
        <v>10</v>
      </c>
      <c r="D154" s="110">
        <v>800</v>
      </c>
      <c r="E154" s="110"/>
      <c r="F154" s="110"/>
      <c r="G154" s="110"/>
      <c r="H154" s="105"/>
      <c r="I154" s="110">
        <f t="shared" si="45"/>
        <v>800</v>
      </c>
      <c r="J154" s="106">
        <f t="shared" si="46"/>
        <v>160</v>
      </c>
      <c r="K154" s="110">
        <v>800</v>
      </c>
      <c r="L154" s="110"/>
      <c r="M154" s="110"/>
      <c r="N154" s="110"/>
      <c r="O154" s="110"/>
      <c r="P154" s="106"/>
      <c r="Q154" s="110">
        <f t="shared" si="42"/>
        <v>800</v>
      </c>
      <c r="R154" s="110">
        <f t="shared" si="40"/>
        <v>160</v>
      </c>
      <c r="S154" s="110">
        <v>800</v>
      </c>
      <c r="T154" s="110"/>
      <c r="U154" s="110"/>
      <c r="V154" s="110"/>
      <c r="W154" s="110"/>
      <c r="X154" s="110">
        <f t="shared" si="43"/>
        <v>800</v>
      </c>
      <c r="Y154" s="105">
        <f t="shared" si="41"/>
        <v>160</v>
      </c>
      <c r="Z154" s="105">
        <f t="shared" si="44"/>
        <v>2400</v>
      </c>
      <c r="AA154" s="105">
        <f t="shared" si="47"/>
        <v>800</v>
      </c>
    </row>
    <row r="155" spans="1:27" ht="27" customHeight="1" x14ac:dyDescent="0.25">
      <c r="A155" s="111">
        <v>166</v>
      </c>
      <c r="B155" s="99" t="s">
        <v>294</v>
      </c>
      <c r="C155" s="122" t="s">
        <v>293</v>
      </c>
      <c r="D155" s="110">
        <v>1600</v>
      </c>
      <c r="E155" s="110"/>
      <c r="F155" s="110">
        <v>1600</v>
      </c>
      <c r="G155" s="110"/>
      <c r="H155" s="105"/>
      <c r="I155" s="110">
        <f t="shared" si="45"/>
        <v>3200</v>
      </c>
      <c r="J155" s="106">
        <f t="shared" si="46"/>
        <v>640</v>
      </c>
      <c r="K155" s="110">
        <v>1682.5</v>
      </c>
      <c r="L155" s="110"/>
      <c r="M155" s="110">
        <v>1600</v>
      </c>
      <c r="N155" s="110"/>
      <c r="O155" s="110"/>
      <c r="P155" s="106"/>
      <c r="Q155" s="110">
        <f t="shared" si="42"/>
        <v>3282.5</v>
      </c>
      <c r="R155" s="110">
        <f t="shared" si="40"/>
        <v>656.5</v>
      </c>
      <c r="S155" s="110">
        <v>1600</v>
      </c>
      <c r="T155" s="110"/>
      <c r="U155" s="110">
        <v>1600</v>
      </c>
      <c r="V155" s="110"/>
      <c r="W155" s="110"/>
      <c r="X155" s="110">
        <f t="shared" si="43"/>
        <v>3200</v>
      </c>
      <c r="Y155" s="105">
        <f t="shared" si="41"/>
        <v>640</v>
      </c>
      <c r="Z155" s="105">
        <f t="shared" si="44"/>
        <v>9682.5</v>
      </c>
      <c r="AA155" s="105">
        <f t="shared" si="47"/>
        <v>3227.5</v>
      </c>
    </row>
    <row r="156" spans="1:27" ht="18.95" customHeight="1" x14ac:dyDescent="0.25">
      <c r="A156" s="111">
        <v>167</v>
      </c>
      <c r="B156" s="111" t="s">
        <v>292</v>
      </c>
      <c r="C156" s="117" t="s">
        <v>8</v>
      </c>
      <c r="D156" s="110">
        <v>1000</v>
      </c>
      <c r="E156" s="110"/>
      <c r="F156" s="110">
        <v>300</v>
      </c>
      <c r="G156" s="110"/>
      <c r="H156" s="105"/>
      <c r="I156" s="110">
        <f t="shared" si="45"/>
        <v>1300</v>
      </c>
      <c r="J156" s="106">
        <f t="shared" si="46"/>
        <v>260</v>
      </c>
      <c r="K156" s="110">
        <v>1030</v>
      </c>
      <c r="L156" s="110"/>
      <c r="M156" s="110">
        <v>300</v>
      </c>
      <c r="N156" s="110"/>
      <c r="O156" s="110"/>
      <c r="P156" s="106"/>
      <c r="Q156" s="110">
        <f t="shared" si="42"/>
        <v>1330</v>
      </c>
      <c r="R156" s="110">
        <f t="shared" si="40"/>
        <v>266</v>
      </c>
      <c r="S156" s="110">
        <v>1028.57</v>
      </c>
      <c r="T156" s="110"/>
      <c r="U156" s="110">
        <v>250</v>
      </c>
      <c r="V156" s="110"/>
      <c r="W156" s="110"/>
      <c r="X156" s="110">
        <f t="shared" si="43"/>
        <v>1278.57</v>
      </c>
      <c r="Y156" s="105">
        <f t="shared" si="41"/>
        <v>255.714</v>
      </c>
      <c r="Z156" s="105">
        <f t="shared" si="44"/>
        <v>3908.5699999999997</v>
      </c>
      <c r="AA156" s="105">
        <f t="shared" si="47"/>
        <v>1302.8566666666666</v>
      </c>
    </row>
    <row r="157" spans="1:27" ht="18.95" customHeight="1" x14ac:dyDescent="0.25">
      <c r="A157" s="111">
        <v>168</v>
      </c>
      <c r="B157" s="111" t="s">
        <v>291</v>
      </c>
      <c r="C157" s="117" t="s">
        <v>8</v>
      </c>
      <c r="D157" s="110">
        <v>1000</v>
      </c>
      <c r="E157" s="110"/>
      <c r="F157" s="110"/>
      <c r="G157" s="110"/>
      <c r="H157" s="105"/>
      <c r="I157" s="110">
        <f t="shared" si="45"/>
        <v>1000</v>
      </c>
      <c r="J157" s="106">
        <f t="shared" si="46"/>
        <v>200</v>
      </c>
      <c r="K157" s="110">
        <v>1000</v>
      </c>
      <c r="L157" s="110"/>
      <c r="M157" s="110"/>
      <c r="N157" s="110"/>
      <c r="O157" s="110"/>
      <c r="P157" s="106"/>
      <c r="Q157" s="110">
        <f t="shared" si="42"/>
        <v>1000</v>
      </c>
      <c r="R157" s="110">
        <f t="shared" si="40"/>
        <v>200</v>
      </c>
      <c r="S157" s="110">
        <v>1000</v>
      </c>
      <c r="T157" s="110"/>
      <c r="U157" s="110">
        <v>100</v>
      </c>
      <c r="V157" s="110"/>
      <c r="W157" s="110"/>
      <c r="X157" s="110">
        <f t="shared" si="43"/>
        <v>1100</v>
      </c>
      <c r="Y157" s="105">
        <f t="shared" si="41"/>
        <v>220</v>
      </c>
      <c r="Z157" s="105">
        <f t="shared" si="44"/>
        <v>3100</v>
      </c>
      <c r="AA157" s="105">
        <f t="shared" si="47"/>
        <v>1033.3333333333333</v>
      </c>
    </row>
    <row r="158" spans="1:27" ht="18.95" customHeight="1" x14ac:dyDescent="0.25">
      <c r="A158" s="111">
        <v>169</v>
      </c>
      <c r="B158" s="111" t="s">
        <v>290</v>
      </c>
      <c r="C158" s="117" t="s">
        <v>8</v>
      </c>
      <c r="D158" s="110">
        <v>1000</v>
      </c>
      <c r="E158" s="110"/>
      <c r="F158" s="110"/>
      <c r="G158" s="110"/>
      <c r="H158" s="105"/>
      <c r="I158" s="110">
        <f t="shared" si="45"/>
        <v>1000</v>
      </c>
      <c r="J158" s="106">
        <f t="shared" si="46"/>
        <v>200</v>
      </c>
      <c r="K158" s="110">
        <v>1000</v>
      </c>
      <c r="L158" s="110"/>
      <c r="M158" s="110">
        <v>100</v>
      </c>
      <c r="N158" s="110"/>
      <c r="O158" s="110"/>
      <c r="P158" s="106"/>
      <c r="Q158" s="110">
        <f t="shared" si="42"/>
        <v>1100</v>
      </c>
      <c r="R158" s="110">
        <f t="shared" si="40"/>
        <v>220</v>
      </c>
      <c r="S158" s="110">
        <v>1000</v>
      </c>
      <c r="T158" s="110"/>
      <c r="U158" s="110">
        <v>125</v>
      </c>
      <c r="V158" s="110"/>
      <c r="W158" s="110"/>
      <c r="X158" s="110">
        <f t="shared" si="43"/>
        <v>1125</v>
      </c>
      <c r="Y158" s="105">
        <f t="shared" si="41"/>
        <v>225</v>
      </c>
      <c r="Z158" s="105">
        <f t="shared" si="44"/>
        <v>3225</v>
      </c>
      <c r="AA158" s="105">
        <f t="shared" si="47"/>
        <v>1075</v>
      </c>
    </row>
    <row r="159" spans="1:27" ht="18.95" customHeight="1" x14ac:dyDescent="0.25">
      <c r="A159" s="111">
        <v>170</v>
      </c>
      <c r="B159" s="111" t="s">
        <v>289</v>
      </c>
      <c r="C159" s="117" t="s">
        <v>8</v>
      </c>
      <c r="D159" s="110">
        <v>1000</v>
      </c>
      <c r="E159" s="110"/>
      <c r="F159" s="110"/>
      <c r="G159" s="110"/>
      <c r="H159" s="105"/>
      <c r="I159" s="110">
        <f t="shared" si="45"/>
        <v>1000</v>
      </c>
      <c r="J159" s="106">
        <f t="shared" si="46"/>
        <v>200</v>
      </c>
      <c r="K159" s="110">
        <v>1000</v>
      </c>
      <c r="L159" s="110"/>
      <c r="M159" s="110">
        <v>100</v>
      </c>
      <c r="N159" s="110"/>
      <c r="O159" s="110"/>
      <c r="P159" s="106"/>
      <c r="Q159" s="110">
        <f t="shared" si="42"/>
        <v>1100</v>
      </c>
      <c r="R159" s="110">
        <f t="shared" si="40"/>
        <v>220</v>
      </c>
      <c r="S159" s="110">
        <v>1000</v>
      </c>
      <c r="T159" s="110"/>
      <c r="U159" s="110"/>
      <c r="V159" s="110"/>
      <c r="W159" s="110"/>
      <c r="X159" s="110">
        <f t="shared" si="43"/>
        <v>1000</v>
      </c>
      <c r="Y159" s="105">
        <f t="shared" si="41"/>
        <v>200</v>
      </c>
      <c r="Z159" s="105">
        <f t="shared" si="44"/>
        <v>3100</v>
      </c>
      <c r="AA159" s="105">
        <f t="shared" si="47"/>
        <v>1033.3333333333333</v>
      </c>
    </row>
    <row r="160" spans="1:27" ht="18.95" customHeight="1" x14ac:dyDescent="0.25">
      <c r="A160" s="111">
        <v>171</v>
      </c>
      <c r="B160" s="111" t="s">
        <v>288</v>
      </c>
      <c r="C160" s="117" t="s">
        <v>8</v>
      </c>
      <c r="D160" s="110">
        <v>0</v>
      </c>
      <c r="E160" s="110"/>
      <c r="F160" s="110"/>
      <c r="G160" s="110"/>
      <c r="H160" s="105">
        <v>2809.52</v>
      </c>
      <c r="I160" s="110">
        <f t="shared" si="45"/>
        <v>2809.52</v>
      </c>
      <c r="J160" s="106">
        <f t="shared" si="46"/>
        <v>561.904</v>
      </c>
      <c r="K160" s="110">
        <v>0</v>
      </c>
      <c r="L160" s="110"/>
      <c r="M160" s="110"/>
      <c r="N160" s="110"/>
      <c r="O160" s="110"/>
      <c r="P160" s="106"/>
      <c r="Q160" s="110">
        <f t="shared" si="42"/>
        <v>0</v>
      </c>
      <c r="R160" s="110">
        <f t="shared" si="40"/>
        <v>0</v>
      </c>
      <c r="S160" s="110">
        <v>190.48</v>
      </c>
      <c r="T160" s="110"/>
      <c r="U160" s="110"/>
      <c r="V160" s="110"/>
      <c r="W160" s="110"/>
      <c r="X160" s="110">
        <f t="shared" si="43"/>
        <v>190.48</v>
      </c>
      <c r="Y160" s="105">
        <f t="shared" si="41"/>
        <v>38.095999999999997</v>
      </c>
      <c r="Z160" s="105">
        <f t="shared" si="44"/>
        <v>3000</v>
      </c>
      <c r="AA160" s="105">
        <f t="shared" si="47"/>
        <v>1000</v>
      </c>
    </row>
    <row r="161" spans="1:27" ht="19.5" customHeight="1" x14ac:dyDescent="0.25">
      <c r="A161" s="111">
        <v>172</v>
      </c>
      <c r="B161" s="111" t="s">
        <v>286</v>
      </c>
      <c r="C161" s="117" t="s">
        <v>8</v>
      </c>
      <c r="D161" s="110">
        <v>800</v>
      </c>
      <c r="E161" s="110"/>
      <c r="F161" s="110"/>
      <c r="G161" s="110"/>
      <c r="H161" s="105">
        <v>200</v>
      </c>
      <c r="I161" s="110">
        <f t="shared" si="45"/>
        <v>1000</v>
      </c>
      <c r="J161" s="106">
        <f t="shared" si="46"/>
        <v>200</v>
      </c>
      <c r="K161" s="110">
        <v>1000</v>
      </c>
      <c r="L161" s="110"/>
      <c r="M161" s="110"/>
      <c r="N161" s="110"/>
      <c r="O161" s="110"/>
      <c r="P161" s="106"/>
      <c r="Q161" s="110">
        <f t="shared" si="42"/>
        <v>1000</v>
      </c>
      <c r="R161" s="110">
        <f t="shared" si="40"/>
        <v>200</v>
      </c>
      <c r="S161" s="110">
        <v>1000</v>
      </c>
      <c r="T161" s="110"/>
      <c r="U161" s="110"/>
      <c r="V161" s="110"/>
      <c r="W161" s="110"/>
      <c r="X161" s="110">
        <f t="shared" si="43"/>
        <v>1000</v>
      </c>
      <c r="Y161" s="105">
        <f t="shared" si="41"/>
        <v>200</v>
      </c>
      <c r="Z161" s="105">
        <f t="shared" si="44"/>
        <v>3000</v>
      </c>
      <c r="AA161" s="105">
        <f t="shared" si="47"/>
        <v>1000</v>
      </c>
    </row>
    <row r="162" spans="1:27" ht="18.95" customHeight="1" x14ac:dyDescent="0.25">
      <c r="A162" s="111">
        <v>173</v>
      </c>
      <c r="B162" s="111" t="s">
        <v>285</v>
      </c>
      <c r="C162" s="117" t="s">
        <v>9</v>
      </c>
      <c r="D162" s="110">
        <v>900</v>
      </c>
      <c r="E162" s="110"/>
      <c r="F162" s="110">
        <v>200</v>
      </c>
      <c r="G162" s="110"/>
      <c r="H162" s="105"/>
      <c r="I162" s="110">
        <f t="shared" si="45"/>
        <v>1100</v>
      </c>
      <c r="J162" s="106">
        <f t="shared" si="46"/>
        <v>220</v>
      </c>
      <c r="K162" s="110">
        <v>900</v>
      </c>
      <c r="L162" s="110"/>
      <c r="M162" s="110">
        <v>200</v>
      </c>
      <c r="N162" s="110"/>
      <c r="O162" s="110"/>
      <c r="P162" s="106"/>
      <c r="Q162" s="110">
        <f t="shared" si="42"/>
        <v>1100</v>
      </c>
      <c r="R162" s="110">
        <f t="shared" si="40"/>
        <v>220</v>
      </c>
      <c r="S162" s="110">
        <v>900</v>
      </c>
      <c r="T162" s="110"/>
      <c r="U162" s="110">
        <v>200</v>
      </c>
      <c r="V162" s="110"/>
      <c r="W162" s="110"/>
      <c r="X162" s="110">
        <f t="shared" si="43"/>
        <v>1100</v>
      </c>
      <c r="Y162" s="105">
        <f t="shared" si="41"/>
        <v>220</v>
      </c>
      <c r="Z162" s="105">
        <f t="shared" si="44"/>
        <v>3300</v>
      </c>
      <c r="AA162" s="105">
        <f t="shared" si="47"/>
        <v>1100</v>
      </c>
    </row>
    <row r="163" spans="1:27" ht="18.95" customHeight="1" x14ac:dyDescent="0.25">
      <c r="A163" s="111">
        <v>174</v>
      </c>
      <c r="B163" s="111" t="s">
        <v>284</v>
      </c>
      <c r="C163" s="117" t="s">
        <v>9</v>
      </c>
      <c r="D163" s="110">
        <v>900</v>
      </c>
      <c r="E163" s="110"/>
      <c r="F163" s="110">
        <v>200</v>
      </c>
      <c r="G163" s="110"/>
      <c r="H163" s="105"/>
      <c r="I163" s="110">
        <f t="shared" si="45"/>
        <v>1100</v>
      </c>
      <c r="J163" s="106">
        <f t="shared" si="46"/>
        <v>220</v>
      </c>
      <c r="K163" s="110">
        <v>900</v>
      </c>
      <c r="L163" s="110"/>
      <c r="M163" s="110"/>
      <c r="N163" s="110"/>
      <c r="O163" s="110"/>
      <c r="P163" s="106"/>
      <c r="Q163" s="110">
        <f t="shared" si="42"/>
        <v>900</v>
      </c>
      <c r="R163" s="110">
        <f t="shared" si="40"/>
        <v>180</v>
      </c>
      <c r="S163" s="110">
        <v>900</v>
      </c>
      <c r="T163" s="110"/>
      <c r="U163" s="110"/>
      <c r="V163" s="110"/>
      <c r="W163" s="110"/>
      <c r="X163" s="110">
        <f t="shared" si="43"/>
        <v>900</v>
      </c>
      <c r="Y163" s="105">
        <f t="shared" si="41"/>
        <v>180</v>
      </c>
      <c r="Z163" s="105">
        <f t="shared" si="44"/>
        <v>2900</v>
      </c>
      <c r="AA163" s="105">
        <f t="shared" si="47"/>
        <v>966.66666666666663</v>
      </c>
    </row>
    <row r="164" spans="1:27" ht="18.95" customHeight="1" x14ac:dyDescent="0.25">
      <c r="A164" s="111">
        <v>175</v>
      </c>
      <c r="B164" s="111" t="s">
        <v>283</v>
      </c>
      <c r="C164" s="117" t="s">
        <v>10</v>
      </c>
      <c r="D164" s="110">
        <v>800</v>
      </c>
      <c r="E164" s="110"/>
      <c r="F164" s="110"/>
      <c r="G164" s="110"/>
      <c r="H164" s="105"/>
      <c r="I164" s="110">
        <f t="shared" si="45"/>
        <v>800</v>
      </c>
      <c r="J164" s="106">
        <f t="shared" si="46"/>
        <v>160</v>
      </c>
      <c r="K164" s="110">
        <v>560</v>
      </c>
      <c r="L164" s="110"/>
      <c r="M164" s="110"/>
      <c r="N164" s="110"/>
      <c r="O164" s="110"/>
      <c r="P164" s="106">
        <v>240</v>
      </c>
      <c r="Q164" s="110">
        <f t="shared" si="42"/>
        <v>800</v>
      </c>
      <c r="R164" s="110">
        <f t="shared" si="40"/>
        <v>160</v>
      </c>
      <c r="S164" s="110">
        <v>647.62</v>
      </c>
      <c r="T164" s="110"/>
      <c r="U164" s="110"/>
      <c r="V164" s="110"/>
      <c r="W164" s="110">
        <v>152.38</v>
      </c>
      <c r="X164" s="110">
        <f t="shared" si="43"/>
        <v>800</v>
      </c>
      <c r="Y164" s="105">
        <f t="shared" si="41"/>
        <v>160</v>
      </c>
      <c r="Z164" s="105">
        <f t="shared" si="44"/>
        <v>2400</v>
      </c>
      <c r="AA164" s="105">
        <f t="shared" si="47"/>
        <v>800</v>
      </c>
    </row>
    <row r="165" spans="1:27" ht="18.75" customHeight="1" x14ac:dyDescent="0.25">
      <c r="A165" s="111">
        <v>176</v>
      </c>
      <c r="B165" s="111" t="s">
        <v>282</v>
      </c>
      <c r="C165" s="117" t="s">
        <v>10</v>
      </c>
      <c r="D165" s="110">
        <v>800</v>
      </c>
      <c r="E165" s="110"/>
      <c r="F165" s="110"/>
      <c r="G165" s="110"/>
      <c r="H165" s="105"/>
      <c r="I165" s="110">
        <f t="shared" si="45"/>
        <v>800</v>
      </c>
      <c r="J165" s="106">
        <f t="shared" si="46"/>
        <v>160</v>
      </c>
      <c r="K165" s="110">
        <v>800</v>
      </c>
      <c r="L165" s="110"/>
      <c r="M165" s="110">
        <v>100</v>
      </c>
      <c r="N165" s="110"/>
      <c r="O165" s="110"/>
      <c r="P165" s="106"/>
      <c r="Q165" s="110">
        <f t="shared" si="42"/>
        <v>900</v>
      </c>
      <c r="R165" s="110">
        <f t="shared" si="40"/>
        <v>180</v>
      </c>
      <c r="S165" s="110">
        <v>800</v>
      </c>
      <c r="T165" s="110"/>
      <c r="U165" s="110"/>
      <c r="V165" s="110"/>
      <c r="W165" s="110"/>
      <c r="X165" s="110">
        <f t="shared" si="43"/>
        <v>800</v>
      </c>
      <c r="Y165" s="105">
        <f t="shared" si="41"/>
        <v>160</v>
      </c>
      <c r="Z165" s="105">
        <f t="shared" si="44"/>
        <v>2500</v>
      </c>
      <c r="AA165" s="105">
        <f t="shared" si="47"/>
        <v>833.33333333333337</v>
      </c>
    </row>
    <row r="166" spans="1:27" ht="27.75" customHeight="1" x14ac:dyDescent="0.25">
      <c r="A166" s="111">
        <v>177</v>
      </c>
      <c r="B166" s="99" t="s">
        <v>281</v>
      </c>
      <c r="C166" s="122" t="s">
        <v>280</v>
      </c>
      <c r="D166" s="110">
        <v>2150</v>
      </c>
      <c r="E166" s="110"/>
      <c r="F166" s="110">
        <v>2150</v>
      </c>
      <c r="G166" s="110"/>
      <c r="H166" s="105"/>
      <c r="I166" s="110">
        <f t="shared" si="45"/>
        <v>4300</v>
      </c>
      <c r="J166" s="106">
        <f t="shared" si="46"/>
        <v>860</v>
      </c>
      <c r="K166" s="110">
        <v>2150</v>
      </c>
      <c r="L166" s="110"/>
      <c r="M166" s="110"/>
      <c r="N166" s="110">
        <v>2150</v>
      </c>
      <c r="O166" s="110"/>
      <c r="P166" s="106"/>
      <c r="Q166" s="110">
        <f t="shared" si="42"/>
        <v>4300</v>
      </c>
      <c r="R166" s="110">
        <f t="shared" si="40"/>
        <v>860</v>
      </c>
      <c r="S166" s="110">
        <v>2150</v>
      </c>
      <c r="T166" s="110"/>
      <c r="U166" s="110">
        <v>2150</v>
      </c>
      <c r="V166" s="110"/>
      <c r="W166" s="110"/>
      <c r="X166" s="110">
        <f t="shared" si="43"/>
        <v>4300</v>
      </c>
      <c r="Y166" s="105">
        <f t="shared" si="41"/>
        <v>860</v>
      </c>
      <c r="Z166" s="105">
        <f t="shared" si="44"/>
        <v>12900</v>
      </c>
      <c r="AA166" s="105">
        <f t="shared" si="47"/>
        <v>4300</v>
      </c>
    </row>
    <row r="167" spans="1:27" ht="21" customHeight="1" x14ac:dyDescent="0.25">
      <c r="A167" s="111">
        <v>178</v>
      </c>
      <c r="B167" s="99" t="s">
        <v>279</v>
      </c>
      <c r="C167" s="99" t="s">
        <v>5</v>
      </c>
      <c r="D167" s="110">
        <v>1850</v>
      </c>
      <c r="E167" s="110"/>
      <c r="F167" s="110">
        <v>1850</v>
      </c>
      <c r="G167" s="110"/>
      <c r="H167" s="105"/>
      <c r="I167" s="110">
        <f t="shared" si="45"/>
        <v>3700</v>
      </c>
      <c r="J167" s="106">
        <f t="shared" si="46"/>
        <v>740</v>
      </c>
      <c r="K167" s="110">
        <v>1850</v>
      </c>
      <c r="L167" s="110"/>
      <c r="M167" s="110"/>
      <c r="N167" s="110">
        <v>1850</v>
      </c>
      <c r="O167" s="110"/>
      <c r="P167" s="106"/>
      <c r="Q167" s="110">
        <f t="shared" si="42"/>
        <v>3700</v>
      </c>
      <c r="R167" s="110">
        <f t="shared" si="40"/>
        <v>740</v>
      </c>
      <c r="S167" s="110">
        <v>1992.86</v>
      </c>
      <c r="T167" s="110"/>
      <c r="U167" s="110">
        <v>1850</v>
      </c>
      <c r="V167" s="110"/>
      <c r="W167" s="110"/>
      <c r="X167" s="110">
        <f t="shared" si="43"/>
        <v>3842.8599999999997</v>
      </c>
      <c r="Y167" s="105">
        <f t="shared" si="41"/>
        <v>768.572</v>
      </c>
      <c r="Z167" s="105">
        <f t="shared" si="44"/>
        <v>11242.86</v>
      </c>
      <c r="AA167" s="105">
        <f t="shared" si="47"/>
        <v>3747.6200000000003</v>
      </c>
    </row>
    <row r="168" spans="1:27" ht="23.25" customHeight="1" x14ac:dyDescent="0.25">
      <c r="A168" s="111">
        <v>180</v>
      </c>
      <c r="B168" s="111" t="s">
        <v>278</v>
      </c>
      <c r="C168" s="117" t="s">
        <v>8</v>
      </c>
      <c r="D168" s="110">
        <v>1000</v>
      </c>
      <c r="E168" s="110"/>
      <c r="F168" s="110"/>
      <c r="G168" s="110"/>
      <c r="H168" s="105"/>
      <c r="I168" s="110">
        <f t="shared" si="45"/>
        <v>1000</v>
      </c>
      <c r="J168" s="106">
        <f t="shared" si="46"/>
        <v>200</v>
      </c>
      <c r="K168" s="110">
        <v>1000</v>
      </c>
      <c r="L168" s="110"/>
      <c r="M168" s="110"/>
      <c r="N168" s="110"/>
      <c r="O168" s="110"/>
      <c r="P168" s="106"/>
      <c r="Q168" s="110">
        <f t="shared" si="42"/>
        <v>1000</v>
      </c>
      <c r="R168" s="110">
        <f t="shared" si="40"/>
        <v>200</v>
      </c>
      <c r="S168" s="110">
        <v>895</v>
      </c>
      <c r="T168" s="110"/>
      <c r="U168" s="110"/>
      <c r="V168" s="110"/>
      <c r="W168" s="110"/>
      <c r="X168" s="110">
        <f t="shared" si="43"/>
        <v>895</v>
      </c>
      <c r="Y168" s="105">
        <f t="shared" si="41"/>
        <v>179</v>
      </c>
      <c r="Z168" s="105">
        <f t="shared" si="44"/>
        <v>2895</v>
      </c>
      <c r="AA168" s="105">
        <f t="shared" si="47"/>
        <v>965</v>
      </c>
    </row>
    <row r="169" spans="1:27" ht="18.75" customHeight="1" x14ac:dyDescent="0.25">
      <c r="A169" s="111">
        <v>181</v>
      </c>
      <c r="B169" s="99" t="s">
        <v>589</v>
      </c>
      <c r="C169" s="122" t="s">
        <v>588</v>
      </c>
      <c r="D169" s="110">
        <v>1600</v>
      </c>
      <c r="E169" s="110"/>
      <c r="F169" s="110">
        <v>500</v>
      </c>
      <c r="G169" s="110"/>
      <c r="H169" s="105"/>
      <c r="I169" s="110">
        <f t="shared" si="45"/>
        <v>2100</v>
      </c>
      <c r="J169" s="106">
        <f t="shared" si="46"/>
        <v>420</v>
      </c>
      <c r="K169" s="110">
        <v>1600</v>
      </c>
      <c r="L169" s="110"/>
      <c r="M169" s="110"/>
      <c r="N169" s="110">
        <v>500</v>
      </c>
      <c r="O169" s="110"/>
      <c r="P169" s="106"/>
      <c r="Q169" s="110">
        <f t="shared" si="42"/>
        <v>2100</v>
      </c>
      <c r="R169" s="110">
        <f t="shared" si="40"/>
        <v>420</v>
      </c>
      <c r="S169" s="110">
        <v>1600</v>
      </c>
      <c r="T169" s="110"/>
      <c r="U169" s="110">
        <v>500</v>
      </c>
      <c r="V169" s="110"/>
      <c r="W169" s="110"/>
      <c r="X169" s="110">
        <f t="shared" si="43"/>
        <v>2100</v>
      </c>
      <c r="Y169" s="105">
        <f t="shared" si="41"/>
        <v>420</v>
      </c>
      <c r="Z169" s="105">
        <f t="shared" si="44"/>
        <v>6300</v>
      </c>
      <c r="AA169" s="105">
        <f t="shared" si="47"/>
        <v>2100</v>
      </c>
    </row>
    <row r="170" spans="1:27" ht="18.75" customHeight="1" x14ac:dyDescent="0.25">
      <c r="A170" s="111">
        <v>182</v>
      </c>
      <c r="B170" s="111" t="s">
        <v>275</v>
      </c>
      <c r="C170" s="117" t="s">
        <v>9</v>
      </c>
      <c r="D170" s="110">
        <v>900</v>
      </c>
      <c r="E170" s="110"/>
      <c r="F170" s="110"/>
      <c r="G170" s="110"/>
      <c r="H170" s="105"/>
      <c r="I170" s="110">
        <f t="shared" si="45"/>
        <v>900</v>
      </c>
      <c r="J170" s="106">
        <f t="shared" si="46"/>
        <v>180</v>
      </c>
      <c r="K170" s="110">
        <v>900</v>
      </c>
      <c r="L170" s="110"/>
      <c r="M170" s="110"/>
      <c r="N170" s="110"/>
      <c r="O170" s="110"/>
      <c r="P170" s="106"/>
      <c r="Q170" s="110">
        <f t="shared" si="42"/>
        <v>900</v>
      </c>
      <c r="R170" s="110">
        <f t="shared" si="40"/>
        <v>180</v>
      </c>
      <c r="S170" s="110">
        <v>900</v>
      </c>
      <c r="T170" s="110"/>
      <c r="U170" s="110"/>
      <c r="V170" s="110"/>
      <c r="W170" s="110"/>
      <c r="X170" s="110">
        <f t="shared" si="43"/>
        <v>900</v>
      </c>
      <c r="Y170" s="105">
        <f t="shared" si="41"/>
        <v>180</v>
      </c>
      <c r="Z170" s="105">
        <f t="shared" si="44"/>
        <v>2700</v>
      </c>
      <c r="AA170" s="105">
        <f t="shared" si="47"/>
        <v>900</v>
      </c>
    </row>
    <row r="171" spans="1:27" ht="22.5" customHeight="1" x14ac:dyDescent="0.25">
      <c r="A171" s="111">
        <v>183</v>
      </c>
      <c r="B171" s="111" t="s">
        <v>274</v>
      </c>
      <c r="C171" s="117" t="s">
        <v>9</v>
      </c>
      <c r="D171" s="110">
        <v>900</v>
      </c>
      <c r="E171" s="110"/>
      <c r="F171" s="110">
        <v>500</v>
      </c>
      <c r="G171" s="110"/>
      <c r="H171" s="105"/>
      <c r="I171" s="110">
        <f t="shared" si="45"/>
        <v>1400</v>
      </c>
      <c r="J171" s="106">
        <f t="shared" si="46"/>
        <v>280</v>
      </c>
      <c r="K171" s="110">
        <v>900</v>
      </c>
      <c r="L171" s="110"/>
      <c r="M171" s="110"/>
      <c r="N171" s="110">
        <v>500</v>
      </c>
      <c r="O171" s="110"/>
      <c r="P171" s="106"/>
      <c r="Q171" s="110">
        <f t="shared" si="42"/>
        <v>1400</v>
      </c>
      <c r="R171" s="110">
        <f t="shared" si="40"/>
        <v>280</v>
      </c>
      <c r="S171" s="110">
        <v>900</v>
      </c>
      <c r="T171" s="110"/>
      <c r="U171" s="110">
        <v>500</v>
      </c>
      <c r="V171" s="110"/>
      <c r="W171" s="110"/>
      <c r="X171" s="110">
        <f t="shared" si="43"/>
        <v>1400</v>
      </c>
      <c r="Y171" s="105">
        <f t="shared" si="41"/>
        <v>280</v>
      </c>
      <c r="Z171" s="105">
        <f t="shared" si="44"/>
        <v>4200</v>
      </c>
      <c r="AA171" s="105">
        <f t="shared" si="47"/>
        <v>1400</v>
      </c>
    </row>
    <row r="172" spans="1:27" ht="22.5" customHeight="1" x14ac:dyDescent="0.25">
      <c r="A172" s="111">
        <v>184</v>
      </c>
      <c r="B172" s="111" t="s">
        <v>273</v>
      </c>
      <c r="C172" s="117" t="s">
        <v>10</v>
      </c>
      <c r="D172" s="110">
        <v>800</v>
      </c>
      <c r="E172" s="110"/>
      <c r="F172" s="110"/>
      <c r="G172" s="110"/>
      <c r="H172" s="105"/>
      <c r="I172" s="110">
        <f t="shared" si="45"/>
        <v>800</v>
      </c>
      <c r="J172" s="106">
        <f t="shared" si="46"/>
        <v>160</v>
      </c>
      <c r="K172" s="110">
        <v>800</v>
      </c>
      <c r="L172" s="110"/>
      <c r="M172" s="110"/>
      <c r="N172" s="110"/>
      <c r="O172" s="110"/>
      <c r="P172" s="106"/>
      <c r="Q172" s="110">
        <f t="shared" si="42"/>
        <v>800</v>
      </c>
      <c r="R172" s="110">
        <f t="shared" si="40"/>
        <v>160</v>
      </c>
      <c r="S172" s="110">
        <v>605.71</v>
      </c>
      <c r="T172" s="110"/>
      <c r="U172" s="110"/>
      <c r="V172" s="110"/>
      <c r="W172" s="110">
        <v>194.28</v>
      </c>
      <c r="X172" s="110">
        <f t="shared" si="43"/>
        <v>799.99</v>
      </c>
      <c r="Y172" s="105">
        <f t="shared" si="41"/>
        <v>159.99800000000002</v>
      </c>
      <c r="Z172" s="105">
        <f t="shared" si="44"/>
        <v>2399.9899999999998</v>
      </c>
      <c r="AA172" s="105">
        <f t="shared" si="47"/>
        <v>799.99666666666656</v>
      </c>
    </row>
    <row r="173" spans="1:27" ht="22.5" customHeight="1" x14ac:dyDescent="0.25">
      <c r="A173" s="111"/>
      <c r="B173" s="111"/>
      <c r="C173" s="122" t="s">
        <v>56</v>
      </c>
      <c r="D173" s="110"/>
      <c r="E173" s="110"/>
      <c r="F173" s="110"/>
      <c r="G173" s="110"/>
      <c r="H173" s="105"/>
      <c r="I173" s="110"/>
      <c r="J173" s="106"/>
      <c r="K173" s="110"/>
      <c r="L173" s="110"/>
      <c r="M173" s="110"/>
      <c r="N173" s="110"/>
      <c r="O173" s="110"/>
      <c r="P173" s="106"/>
      <c r="Q173" s="110"/>
      <c r="R173" s="110"/>
      <c r="S173" s="110"/>
      <c r="T173" s="110"/>
      <c r="U173" s="110"/>
      <c r="V173" s="110"/>
      <c r="W173" s="110"/>
      <c r="X173" s="110"/>
      <c r="Y173" s="105"/>
      <c r="Z173" s="105"/>
      <c r="AA173" s="105"/>
    </row>
    <row r="174" spans="1:27" ht="18.75" customHeight="1" x14ac:dyDescent="0.25">
      <c r="A174" s="111">
        <v>187</v>
      </c>
      <c r="B174" s="111" t="s">
        <v>270</v>
      </c>
      <c r="C174" s="117" t="s">
        <v>9</v>
      </c>
      <c r="D174" s="110">
        <v>900</v>
      </c>
      <c r="E174" s="110"/>
      <c r="F174" s="110">
        <v>500</v>
      </c>
      <c r="G174" s="110"/>
      <c r="H174" s="105"/>
      <c r="I174" s="110">
        <f t="shared" ref="I174:I206" si="48">H174+G174+F174+E174+D174</f>
        <v>1400</v>
      </c>
      <c r="J174" s="106">
        <f t="shared" ref="J174:J195" si="49">I174*20%</f>
        <v>280</v>
      </c>
      <c r="K174" s="110">
        <v>900</v>
      </c>
      <c r="L174" s="110"/>
      <c r="M174" s="110"/>
      <c r="N174" s="110">
        <v>400</v>
      </c>
      <c r="O174" s="110"/>
      <c r="P174" s="106"/>
      <c r="Q174" s="110">
        <f t="shared" ref="Q174:Q206" si="50">P174+O174+N174+M174+L174+K174</f>
        <v>1300</v>
      </c>
      <c r="R174" s="110">
        <f t="shared" ref="R174:R195" si="51">Q174*20%</f>
        <v>260</v>
      </c>
      <c r="S174" s="110">
        <v>900</v>
      </c>
      <c r="T174" s="110"/>
      <c r="U174" s="110">
        <v>400</v>
      </c>
      <c r="V174" s="110"/>
      <c r="W174" s="110"/>
      <c r="X174" s="110">
        <f t="shared" ref="X174:X206" si="52">W174+V174+U174+T174+S174</f>
        <v>1300</v>
      </c>
      <c r="Y174" s="105">
        <f t="shared" ref="Y174:Y195" si="53">X174*20%</f>
        <v>260</v>
      </c>
      <c r="Z174" s="105">
        <f t="shared" ref="Z174:Z215" si="54">X174+Q174+I174</f>
        <v>4000</v>
      </c>
      <c r="AA174" s="105">
        <f t="shared" ref="AA174:AA206" si="55">Z174/3</f>
        <v>1333.3333333333333</v>
      </c>
    </row>
    <row r="175" spans="1:27" ht="27.75" customHeight="1" x14ac:dyDescent="0.25">
      <c r="A175" s="111">
        <v>189</v>
      </c>
      <c r="B175" s="111" t="s">
        <v>269</v>
      </c>
      <c r="C175" s="122" t="s">
        <v>587</v>
      </c>
      <c r="D175" s="110">
        <v>1270</v>
      </c>
      <c r="E175" s="110"/>
      <c r="F175" s="110">
        <v>500</v>
      </c>
      <c r="G175" s="110"/>
      <c r="H175" s="105"/>
      <c r="I175" s="110">
        <f t="shared" si="48"/>
        <v>1770</v>
      </c>
      <c r="J175" s="106">
        <f t="shared" si="49"/>
        <v>354</v>
      </c>
      <c r="K175" s="110">
        <v>1600</v>
      </c>
      <c r="L175" s="110"/>
      <c r="M175" s="110"/>
      <c r="N175" s="110">
        <v>500</v>
      </c>
      <c r="O175" s="110"/>
      <c r="P175" s="106"/>
      <c r="Q175" s="110">
        <f t="shared" si="50"/>
        <v>2100</v>
      </c>
      <c r="R175" s="110">
        <f t="shared" si="51"/>
        <v>420</v>
      </c>
      <c r="S175" s="110">
        <v>1600</v>
      </c>
      <c r="T175" s="110"/>
      <c r="U175" s="110">
        <v>500</v>
      </c>
      <c r="V175" s="110"/>
      <c r="W175" s="110"/>
      <c r="X175" s="110">
        <f t="shared" si="52"/>
        <v>2100</v>
      </c>
      <c r="Y175" s="105">
        <f t="shared" si="53"/>
        <v>420</v>
      </c>
      <c r="Z175" s="105">
        <f t="shared" si="54"/>
        <v>5970</v>
      </c>
      <c r="AA175" s="105">
        <f t="shared" si="55"/>
        <v>1990</v>
      </c>
    </row>
    <row r="176" spans="1:27" ht="22.5" customHeight="1" x14ac:dyDescent="0.25">
      <c r="A176" s="111">
        <v>190</v>
      </c>
      <c r="B176" s="111" t="s">
        <v>268</v>
      </c>
      <c r="C176" s="117" t="s">
        <v>8</v>
      </c>
      <c r="D176" s="110">
        <v>1000</v>
      </c>
      <c r="E176" s="110"/>
      <c r="F176" s="110">
        <v>500</v>
      </c>
      <c r="G176" s="110"/>
      <c r="H176" s="105"/>
      <c r="I176" s="110">
        <f t="shared" si="48"/>
        <v>1500</v>
      </c>
      <c r="J176" s="106">
        <f t="shared" si="49"/>
        <v>300</v>
      </c>
      <c r="K176" s="110">
        <v>1000</v>
      </c>
      <c r="L176" s="110"/>
      <c r="M176" s="110"/>
      <c r="N176" s="110">
        <v>500</v>
      </c>
      <c r="O176" s="110"/>
      <c r="P176" s="106"/>
      <c r="Q176" s="110">
        <f t="shared" si="50"/>
        <v>1500</v>
      </c>
      <c r="R176" s="110">
        <f t="shared" si="51"/>
        <v>300</v>
      </c>
      <c r="S176" s="110">
        <v>1000</v>
      </c>
      <c r="T176" s="110"/>
      <c r="U176" s="110">
        <v>500</v>
      </c>
      <c r="V176" s="110"/>
      <c r="W176" s="110"/>
      <c r="X176" s="110">
        <f t="shared" si="52"/>
        <v>1500</v>
      </c>
      <c r="Y176" s="105">
        <f t="shared" si="53"/>
        <v>300</v>
      </c>
      <c r="Z176" s="105">
        <f t="shared" si="54"/>
        <v>4500</v>
      </c>
      <c r="AA176" s="105">
        <f t="shared" si="55"/>
        <v>1500</v>
      </c>
    </row>
    <row r="177" spans="1:28" ht="30" customHeight="1" x14ac:dyDescent="0.25">
      <c r="A177" s="111">
        <v>191</v>
      </c>
      <c r="B177" s="99" t="s">
        <v>267</v>
      </c>
      <c r="C177" s="122" t="s">
        <v>266</v>
      </c>
      <c r="D177" s="110">
        <v>2150</v>
      </c>
      <c r="E177" s="110"/>
      <c r="F177" s="110">
        <v>2150</v>
      </c>
      <c r="G177" s="110"/>
      <c r="H177" s="105"/>
      <c r="I177" s="110">
        <f t="shared" si="48"/>
        <v>4300</v>
      </c>
      <c r="J177" s="106">
        <f t="shared" si="49"/>
        <v>860</v>
      </c>
      <c r="K177" s="110">
        <v>2150</v>
      </c>
      <c r="L177" s="110"/>
      <c r="M177" s="110"/>
      <c r="N177" s="110">
        <v>2150</v>
      </c>
      <c r="O177" s="110"/>
      <c r="P177" s="106"/>
      <c r="Q177" s="110">
        <f t="shared" si="50"/>
        <v>4300</v>
      </c>
      <c r="R177" s="110">
        <f t="shared" si="51"/>
        <v>860</v>
      </c>
      <c r="S177" s="110">
        <v>2150</v>
      </c>
      <c r="T177" s="110"/>
      <c r="U177" s="110">
        <v>2150</v>
      </c>
      <c r="V177" s="110"/>
      <c r="W177" s="110"/>
      <c r="X177" s="110">
        <f t="shared" si="52"/>
        <v>4300</v>
      </c>
      <c r="Y177" s="105">
        <f t="shared" si="53"/>
        <v>860</v>
      </c>
      <c r="Z177" s="105">
        <f t="shared" si="54"/>
        <v>12900</v>
      </c>
      <c r="AA177" s="105">
        <f t="shared" si="55"/>
        <v>4300</v>
      </c>
    </row>
    <row r="178" spans="1:28" ht="26.25" customHeight="1" x14ac:dyDescent="0.25">
      <c r="A178" s="111">
        <v>192</v>
      </c>
      <c r="B178" s="111" t="s">
        <v>265</v>
      </c>
      <c r="C178" s="117" t="s">
        <v>9</v>
      </c>
      <c r="D178" s="110">
        <v>900</v>
      </c>
      <c r="E178" s="110"/>
      <c r="F178" s="110">
        <v>450</v>
      </c>
      <c r="G178" s="110"/>
      <c r="H178" s="105"/>
      <c r="I178" s="110">
        <f t="shared" si="48"/>
        <v>1350</v>
      </c>
      <c r="J178" s="106">
        <f t="shared" si="49"/>
        <v>270</v>
      </c>
      <c r="K178" s="110">
        <v>900</v>
      </c>
      <c r="L178" s="110"/>
      <c r="M178" s="110"/>
      <c r="N178" s="110">
        <v>400</v>
      </c>
      <c r="O178" s="110"/>
      <c r="P178" s="106"/>
      <c r="Q178" s="110">
        <f t="shared" si="50"/>
        <v>1300</v>
      </c>
      <c r="R178" s="110">
        <f t="shared" si="51"/>
        <v>260</v>
      </c>
      <c r="S178" s="110">
        <v>900</v>
      </c>
      <c r="T178" s="110"/>
      <c r="U178" s="110">
        <v>400</v>
      </c>
      <c r="V178" s="110"/>
      <c r="W178" s="110"/>
      <c r="X178" s="110">
        <f t="shared" si="52"/>
        <v>1300</v>
      </c>
      <c r="Y178" s="105">
        <f t="shared" si="53"/>
        <v>260</v>
      </c>
      <c r="Z178" s="105">
        <f t="shared" si="54"/>
        <v>3950</v>
      </c>
      <c r="AA178" s="105">
        <f t="shared" si="55"/>
        <v>1316.6666666666667</v>
      </c>
    </row>
    <row r="179" spans="1:28" ht="24" customHeight="1" x14ac:dyDescent="0.25">
      <c r="A179" s="111">
        <v>194</v>
      </c>
      <c r="B179" s="99" t="s">
        <v>586</v>
      </c>
      <c r="C179" s="99" t="s">
        <v>263</v>
      </c>
      <c r="D179" s="110">
        <v>1600</v>
      </c>
      <c r="E179" s="110"/>
      <c r="F179" s="110">
        <v>600</v>
      </c>
      <c r="G179" s="110"/>
      <c r="H179" s="105"/>
      <c r="I179" s="110">
        <f t="shared" si="48"/>
        <v>2200</v>
      </c>
      <c r="J179" s="106">
        <f t="shared" si="49"/>
        <v>440</v>
      </c>
      <c r="K179" s="110">
        <v>1600</v>
      </c>
      <c r="L179" s="110"/>
      <c r="M179" s="110"/>
      <c r="N179" s="110">
        <v>600</v>
      </c>
      <c r="O179" s="110"/>
      <c r="P179" s="106"/>
      <c r="Q179" s="110">
        <f t="shared" si="50"/>
        <v>2200</v>
      </c>
      <c r="R179" s="110">
        <f t="shared" si="51"/>
        <v>440</v>
      </c>
      <c r="S179" s="110">
        <v>1600</v>
      </c>
      <c r="T179" s="110"/>
      <c r="U179" s="110">
        <v>600</v>
      </c>
      <c r="V179" s="110"/>
      <c r="W179" s="110"/>
      <c r="X179" s="110">
        <f t="shared" si="52"/>
        <v>2200</v>
      </c>
      <c r="Y179" s="105">
        <f t="shared" si="53"/>
        <v>440</v>
      </c>
      <c r="Z179" s="105">
        <f t="shared" si="54"/>
        <v>6600</v>
      </c>
      <c r="AA179" s="105">
        <f t="shared" si="55"/>
        <v>2200</v>
      </c>
    </row>
    <row r="180" spans="1:28" ht="23.25" customHeight="1" x14ac:dyDescent="0.25">
      <c r="A180" s="111">
        <v>195</v>
      </c>
      <c r="B180" s="111" t="s">
        <v>261</v>
      </c>
      <c r="C180" s="117" t="s">
        <v>8</v>
      </c>
      <c r="D180" s="110">
        <v>1000</v>
      </c>
      <c r="E180" s="110"/>
      <c r="F180" s="110">
        <v>1000</v>
      </c>
      <c r="G180" s="110"/>
      <c r="H180" s="105"/>
      <c r="I180" s="110">
        <f t="shared" si="48"/>
        <v>2000</v>
      </c>
      <c r="J180" s="106">
        <f t="shared" si="49"/>
        <v>400</v>
      </c>
      <c r="K180" s="110">
        <v>1000</v>
      </c>
      <c r="L180" s="110"/>
      <c r="M180" s="110"/>
      <c r="N180" s="110">
        <v>800</v>
      </c>
      <c r="O180" s="110"/>
      <c r="P180" s="106"/>
      <c r="Q180" s="110">
        <f t="shared" si="50"/>
        <v>1800</v>
      </c>
      <c r="R180" s="110">
        <f t="shared" si="51"/>
        <v>360</v>
      </c>
      <c r="S180" s="110">
        <v>1000</v>
      </c>
      <c r="T180" s="110"/>
      <c r="U180" s="110">
        <v>800</v>
      </c>
      <c r="V180" s="110"/>
      <c r="W180" s="110"/>
      <c r="X180" s="110">
        <f t="shared" si="52"/>
        <v>1800</v>
      </c>
      <c r="Y180" s="105">
        <f t="shared" si="53"/>
        <v>360</v>
      </c>
      <c r="Z180" s="105">
        <f t="shared" si="54"/>
        <v>5600</v>
      </c>
      <c r="AA180" s="105">
        <f t="shared" si="55"/>
        <v>1866.6666666666667</v>
      </c>
    </row>
    <row r="181" spans="1:28" ht="24" customHeight="1" x14ac:dyDescent="0.25">
      <c r="A181" s="111">
        <v>196</v>
      </c>
      <c r="B181" s="111" t="s">
        <v>260</v>
      </c>
      <c r="C181" s="117" t="s">
        <v>10</v>
      </c>
      <c r="D181" s="110">
        <v>800</v>
      </c>
      <c r="E181" s="110"/>
      <c r="F181" s="110">
        <v>125</v>
      </c>
      <c r="G181" s="110"/>
      <c r="H181" s="105"/>
      <c r="I181" s="110">
        <f t="shared" si="48"/>
        <v>925</v>
      </c>
      <c r="J181" s="106">
        <f t="shared" si="49"/>
        <v>185</v>
      </c>
      <c r="K181" s="110">
        <v>800</v>
      </c>
      <c r="L181" s="110"/>
      <c r="M181" s="110"/>
      <c r="N181" s="110"/>
      <c r="O181" s="110"/>
      <c r="P181" s="106"/>
      <c r="Q181" s="110">
        <f t="shared" si="50"/>
        <v>800</v>
      </c>
      <c r="R181" s="110">
        <f t="shared" si="51"/>
        <v>160</v>
      </c>
      <c r="S181" s="110">
        <v>800</v>
      </c>
      <c r="T181" s="110"/>
      <c r="U181" s="110"/>
      <c r="V181" s="110"/>
      <c r="W181" s="110"/>
      <c r="X181" s="110">
        <f t="shared" si="52"/>
        <v>800</v>
      </c>
      <c r="Y181" s="105">
        <f t="shared" si="53"/>
        <v>160</v>
      </c>
      <c r="Z181" s="105">
        <f t="shared" si="54"/>
        <v>2525</v>
      </c>
      <c r="AA181" s="105">
        <f t="shared" si="55"/>
        <v>841.66666666666663</v>
      </c>
    </row>
    <row r="182" spans="1:28" ht="18.75" customHeight="1" x14ac:dyDescent="0.25">
      <c r="A182" s="111">
        <v>197</v>
      </c>
      <c r="B182" s="111" t="s">
        <v>259</v>
      </c>
      <c r="C182" s="117" t="s">
        <v>8</v>
      </c>
      <c r="D182" s="110">
        <v>50</v>
      </c>
      <c r="E182" s="110"/>
      <c r="F182" s="110"/>
      <c r="G182" s="110"/>
      <c r="H182" s="105">
        <v>2950</v>
      </c>
      <c r="I182" s="110">
        <f t="shared" si="48"/>
        <v>3000</v>
      </c>
      <c r="J182" s="106">
        <f t="shared" si="49"/>
        <v>600</v>
      </c>
      <c r="K182" s="110">
        <v>0</v>
      </c>
      <c r="L182" s="110"/>
      <c r="M182" s="110"/>
      <c r="N182" s="110"/>
      <c r="O182" s="110"/>
      <c r="P182" s="106"/>
      <c r="Q182" s="110">
        <f t="shared" si="50"/>
        <v>0</v>
      </c>
      <c r="R182" s="110">
        <f t="shared" si="51"/>
        <v>0</v>
      </c>
      <c r="S182" s="110">
        <v>0</v>
      </c>
      <c r="T182" s="110"/>
      <c r="U182" s="110"/>
      <c r="V182" s="110"/>
      <c r="W182" s="110"/>
      <c r="X182" s="110">
        <f t="shared" si="52"/>
        <v>0</v>
      </c>
      <c r="Y182" s="105">
        <f t="shared" si="53"/>
        <v>0</v>
      </c>
      <c r="Z182" s="105">
        <f t="shared" si="54"/>
        <v>3000</v>
      </c>
      <c r="AA182" s="105">
        <f t="shared" si="55"/>
        <v>1000</v>
      </c>
      <c r="AB182" s="87" t="s">
        <v>584</v>
      </c>
    </row>
    <row r="183" spans="1:28" ht="27" customHeight="1" x14ac:dyDescent="0.25">
      <c r="A183" s="111">
        <v>198</v>
      </c>
      <c r="B183" s="99" t="s">
        <v>258</v>
      </c>
      <c r="C183" s="122" t="s">
        <v>257</v>
      </c>
      <c r="D183" s="110">
        <v>1600</v>
      </c>
      <c r="E183" s="110"/>
      <c r="F183" s="110">
        <v>1000</v>
      </c>
      <c r="G183" s="110"/>
      <c r="H183" s="105"/>
      <c r="I183" s="110">
        <f t="shared" si="48"/>
        <v>2600</v>
      </c>
      <c r="J183" s="106">
        <f t="shared" si="49"/>
        <v>520</v>
      </c>
      <c r="K183" s="110">
        <v>1600</v>
      </c>
      <c r="L183" s="110"/>
      <c r="M183" s="110"/>
      <c r="N183" s="110">
        <v>1400</v>
      </c>
      <c r="O183" s="110"/>
      <c r="P183" s="106"/>
      <c r="Q183" s="110">
        <f t="shared" si="50"/>
        <v>3000</v>
      </c>
      <c r="R183" s="110">
        <f t="shared" si="51"/>
        <v>600</v>
      </c>
      <c r="S183" s="110">
        <v>1523.81</v>
      </c>
      <c r="T183" s="110"/>
      <c r="U183" s="110">
        <v>1400</v>
      </c>
      <c r="V183" s="110"/>
      <c r="W183" s="110">
        <v>76.19</v>
      </c>
      <c r="X183" s="110">
        <f t="shared" si="52"/>
        <v>3000</v>
      </c>
      <c r="Y183" s="105">
        <f t="shared" si="53"/>
        <v>600</v>
      </c>
      <c r="Z183" s="105">
        <f t="shared" si="54"/>
        <v>8600</v>
      </c>
      <c r="AA183" s="105">
        <f t="shared" si="55"/>
        <v>2866.6666666666665</v>
      </c>
    </row>
    <row r="184" spans="1:28" ht="18.95" customHeight="1" x14ac:dyDescent="0.25">
      <c r="A184" s="111">
        <v>200</v>
      </c>
      <c r="B184" s="111" t="s">
        <v>256</v>
      </c>
      <c r="C184" s="117" t="s">
        <v>9</v>
      </c>
      <c r="D184" s="110">
        <v>900</v>
      </c>
      <c r="E184" s="110"/>
      <c r="F184" s="110"/>
      <c r="G184" s="110"/>
      <c r="H184" s="105"/>
      <c r="I184" s="110">
        <f t="shared" si="48"/>
        <v>900</v>
      </c>
      <c r="J184" s="106">
        <f t="shared" si="49"/>
        <v>180</v>
      </c>
      <c r="K184" s="110">
        <v>900</v>
      </c>
      <c r="L184" s="110"/>
      <c r="M184" s="110"/>
      <c r="N184" s="110"/>
      <c r="O184" s="110"/>
      <c r="P184" s="106"/>
      <c r="Q184" s="110">
        <f t="shared" si="50"/>
        <v>900</v>
      </c>
      <c r="R184" s="110">
        <f t="shared" si="51"/>
        <v>180</v>
      </c>
      <c r="S184" s="110">
        <v>900</v>
      </c>
      <c r="T184" s="110"/>
      <c r="U184" s="110"/>
      <c r="V184" s="110"/>
      <c r="W184" s="110"/>
      <c r="X184" s="110">
        <f t="shared" si="52"/>
        <v>900</v>
      </c>
      <c r="Y184" s="105">
        <f t="shared" si="53"/>
        <v>180</v>
      </c>
      <c r="Z184" s="105">
        <f t="shared" si="54"/>
        <v>2700</v>
      </c>
      <c r="AA184" s="105">
        <f t="shared" si="55"/>
        <v>900</v>
      </c>
    </row>
    <row r="185" spans="1:28" ht="18.95" customHeight="1" x14ac:dyDescent="0.25">
      <c r="A185" s="111">
        <v>201</v>
      </c>
      <c r="B185" s="111" t="s">
        <v>255</v>
      </c>
      <c r="C185" s="117" t="s">
        <v>9</v>
      </c>
      <c r="D185" s="110">
        <v>900</v>
      </c>
      <c r="E185" s="110"/>
      <c r="F185" s="110">
        <v>450</v>
      </c>
      <c r="G185" s="110"/>
      <c r="H185" s="105"/>
      <c r="I185" s="110">
        <f t="shared" si="48"/>
        <v>1350</v>
      </c>
      <c r="J185" s="106">
        <f t="shared" si="49"/>
        <v>270</v>
      </c>
      <c r="K185" s="110">
        <v>900</v>
      </c>
      <c r="L185" s="110"/>
      <c r="M185" s="110"/>
      <c r="N185" s="110">
        <v>450</v>
      </c>
      <c r="O185" s="110"/>
      <c r="P185" s="106"/>
      <c r="Q185" s="110">
        <f t="shared" si="50"/>
        <v>1350</v>
      </c>
      <c r="R185" s="110">
        <f t="shared" si="51"/>
        <v>270</v>
      </c>
      <c r="S185" s="110">
        <v>900</v>
      </c>
      <c r="T185" s="110"/>
      <c r="U185" s="110">
        <v>450</v>
      </c>
      <c r="V185" s="110"/>
      <c r="W185" s="110"/>
      <c r="X185" s="110">
        <f t="shared" si="52"/>
        <v>1350</v>
      </c>
      <c r="Y185" s="105">
        <f t="shared" si="53"/>
        <v>270</v>
      </c>
      <c r="Z185" s="105">
        <f t="shared" si="54"/>
        <v>4050</v>
      </c>
      <c r="AA185" s="105">
        <f t="shared" si="55"/>
        <v>1350</v>
      </c>
    </row>
    <row r="186" spans="1:28" ht="18.95" customHeight="1" x14ac:dyDescent="0.25">
      <c r="A186" s="111">
        <v>202</v>
      </c>
      <c r="B186" s="111" t="s">
        <v>254</v>
      </c>
      <c r="C186" s="117" t="s">
        <v>9</v>
      </c>
      <c r="D186" s="110">
        <v>0</v>
      </c>
      <c r="E186" s="110"/>
      <c r="F186" s="110"/>
      <c r="G186" s="110"/>
      <c r="H186" s="105"/>
      <c r="I186" s="110">
        <f t="shared" si="48"/>
        <v>0</v>
      </c>
      <c r="J186" s="106">
        <f t="shared" si="49"/>
        <v>0</v>
      </c>
      <c r="K186" s="110">
        <v>0</v>
      </c>
      <c r="L186" s="110"/>
      <c r="M186" s="110"/>
      <c r="N186" s="110"/>
      <c r="O186" s="110"/>
      <c r="P186" s="106"/>
      <c r="Q186" s="110">
        <f t="shared" si="50"/>
        <v>0</v>
      </c>
      <c r="R186" s="110">
        <f t="shared" si="51"/>
        <v>0</v>
      </c>
      <c r="S186" s="110">
        <v>0</v>
      </c>
      <c r="T186" s="110"/>
      <c r="U186" s="110"/>
      <c r="V186" s="110"/>
      <c r="W186" s="110"/>
      <c r="X186" s="110">
        <f t="shared" si="52"/>
        <v>0</v>
      </c>
      <c r="Y186" s="105">
        <f t="shared" si="53"/>
        <v>0</v>
      </c>
      <c r="Z186" s="105">
        <f t="shared" si="54"/>
        <v>0</v>
      </c>
      <c r="AA186" s="105">
        <f t="shared" si="55"/>
        <v>0</v>
      </c>
      <c r="AB186" s="87" t="s">
        <v>584</v>
      </c>
    </row>
    <row r="187" spans="1:28" ht="18.95" customHeight="1" x14ac:dyDescent="0.25">
      <c r="A187" s="111">
        <v>203</v>
      </c>
      <c r="B187" s="111" t="s">
        <v>253</v>
      </c>
      <c r="C187" s="117" t="s">
        <v>9</v>
      </c>
      <c r="D187" s="110">
        <v>900</v>
      </c>
      <c r="E187" s="110"/>
      <c r="F187" s="110"/>
      <c r="G187" s="110"/>
      <c r="H187" s="105"/>
      <c r="I187" s="110">
        <f t="shared" si="48"/>
        <v>900</v>
      </c>
      <c r="J187" s="106">
        <f t="shared" si="49"/>
        <v>180</v>
      </c>
      <c r="K187" s="110">
        <v>900</v>
      </c>
      <c r="L187" s="110"/>
      <c r="M187" s="110"/>
      <c r="N187" s="110"/>
      <c r="O187" s="110"/>
      <c r="P187" s="106"/>
      <c r="Q187" s="110">
        <f t="shared" si="50"/>
        <v>900</v>
      </c>
      <c r="R187" s="110">
        <f t="shared" si="51"/>
        <v>180</v>
      </c>
      <c r="S187" s="110">
        <v>900</v>
      </c>
      <c r="T187" s="110"/>
      <c r="U187" s="110"/>
      <c r="V187" s="110"/>
      <c r="W187" s="110"/>
      <c r="X187" s="110">
        <f t="shared" si="52"/>
        <v>900</v>
      </c>
      <c r="Y187" s="105">
        <f t="shared" si="53"/>
        <v>180</v>
      </c>
      <c r="Z187" s="105">
        <f t="shared" si="54"/>
        <v>2700</v>
      </c>
      <c r="AA187" s="105">
        <f t="shared" si="55"/>
        <v>900</v>
      </c>
    </row>
    <row r="188" spans="1:28" ht="21.75" customHeight="1" x14ac:dyDescent="0.25">
      <c r="A188" s="111">
        <v>204</v>
      </c>
      <c r="B188" s="111" t="s">
        <v>252</v>
      </c>
      <c r="C188" s="117" t="s">
        <v>10</v>
      </c>
      <c r="D188" s="110">
        <v>800</v>
      </c>
      <c r="E188" s="110"/>
      <c r="F188" s="110"/>
      <c r="G188" s="110"/>
      <c r="H188" s="105"/>
      <c r="I188" s="110">
        <f t="shared" si="48"/>
        <v>800</v>
      </c>
      <c r="J188" s="106">
        <f t="shared" si="49"/>
        <v>160</v>
      </c>
      <c r="K188" s="110">
        <v>800</v>
      </c>
      <c r="L188" s="110"/>
      <c r="M188" s="110"/>
      <c r="N188" s="110"/>
      <c r="O188" s="110"/>
      <c r="P188" s="106"/>
      <c r="Q188" s="110">
        <f t="shared" si="50"/>
        <v>800</v>
      </c>
      <c r="R188" s="110">
        <f t="shared" si="51"/>
        <v>160</v>
      </c>
      <c r="S188" s="110">
        <v>800</v>
      </c>
      <c r="T188" s="110"/>
      <c r="U188" s="110"/>
      <c r="V188" s="110"/>
      <c r="W188" s="110"/>
      <c r="X188" s="110">
        <f t="shared" si="52"/>
        <v>800</v>
      </c>
      <c r="Y188" s="105">
        <f t="shared" si="53"/>
        <v>160</v>
      </c>
      <c r="Z188" s="105">
        <f t="shared" si="54"/>
        <v>2400</v>
      </c>
      <c r="AA188" s="105">
        <f t="shared" si="55"/>
        <v>800</v>
      </c>
    </row>
    <row r="189" spans="1:28" ht="22.5" customHeight="1" x14ac:dyDescent="0.25">
      <c r="A189" s="111">
        <v>205</v>
      </c>
      <c r="B189" s="111" t="s">
        <v>251</v>
      </c>
      <c r="C189" s="117" t="s">
        <v>10</v>
      </c>
      <c r="D189" s="110">
        <v>800</v>
      </c>
      <c r="E189" s="110"/>
      <c r="F189" s="110"/>
      <c r="G189" s="110"/>
      <c r="H189" s="105"/>
      <c r="I189" s="110">
        <f t="shared" si="48"/>
        <v>800</v>
      </c>
      <c r="J189" s="106">
        <f t="shared" si="49"/>
        <v>160</v>
      </c>
      <c r="K189" s="110">
        <v>800</v>
      </c>
      <c r="L189" s="110"/>
      <c r="M189" s="110"/>
      <c r="N189" s="110"/>
      <c r="O189" s="110"/>
      <c r="P189" s="106"/>
      <c r="Q189" s="110">
        <f t="shared" si="50"/>
        <v>800</v>
      </c>
      <c r="R189" s="110">
        <f t="shared" si="51"/>
        <v>160</v>
      </c>
      <c r="S189" s="110">
        <v>800</v>
      </c>
      <c r="T189" s="110"/>
      <c r="U189" s="110"/>
      <c r="V189" s="110"/>
      <c r="W189" s="110"/>
      <c r="X189" s="110">
        <f t="shared" si="52"/>
        <v>800</v>
      </c>
      <c r="Y189" s="105">
        <f t="shared" si="53"/>
        <v>160</v>
      </c>
      <c r="Z189" s="105">
        <f t="shared" si="54"/>
        <v>2400</v>
      </c>
      <c r="AA189" s="105">
        <f t="shared" si="55"/>
        <v>800</v>
      </c>
    </row>
    <row r="190" spans="1:28" ht="32.25" customHeight="1" x14ac:dyDescent="0.25">
      <c r="A190" s="111">
        <v>206</v>
      </c>
      <c r="B190" s="99" t="s">
        <v>250</v>
      </c>
      <c r="C190" s="122" t="s">
        <v>249</v>
      </c>
      <c r="D190" s="110">
        <v>2150</v>
      </c>
      <c r="E190" s="110"/>
      <c r="F190" s="110">
        <v>2150</v>
      </c>
      <c r="G190" s="110"/>
      <c r="H190" s="105"/>
      <c r="I190" s="110">
        <f t="shared" si="48"/>
        <v>4300</v>
      </c>
      <c r="J190" s="106">
        <f t="shared" si="49"/>
        <v>860</v>
      </c>
      <c r="K190" s="110">
        <v>2150</v>
      </c>
      <c r="L190" s="110"/>
      <c r="M190" s="110"/>
      <c r="N190" s="110">
        <v>2150</v>
      </c>
      <c r="O190" s="110"/>
      <c r="P190" s="106"/>
      <c r="Q190" s="110">
        <f t="shared" si="50"/>
        <v>4300</v>
      </c>
      <c r="R190" s="110">
        <f t="shared" si="51"/>
        <v>860</v>
      </c>
      <c r="S190" s="106">
        <v>2150</v>
      </c>
      <c r="T190" s="110"/>
      <c r="U190" s="110">
        <v>2150</v>
      </c>
      <c r="V190" s="110"/>
      <c r="W190" s="110"/>
      <c r="X190" s="110">
        <f t="shared" si="52"/>
        <v>4300</v>
      </c>
      <c r="Y190" s="105">
        <f t="shared" si="53"/>
        <v>860</v>
      </c>
      <c r="Z190" s="105">
        <f t="shared" si="54"/>
        <v>12900</v>
      </c>
      <c r="AA190" s="105">
        <f t="shared" si="55"/>
        <v>4300</v>
      </c>
    </row>
    <row r="191" spans="1:28" ht="27.75" customHeight="1" x14ac:dyDescent="0.25">
      <c r="A191" s="111">
        <v>207</v>
      </c>
      <c r="B191" s="99" t="s">
        <v>248</v>
      </c>
      <c r="C191" s="99" t="s">
        <v>247</v>
      </c>
      <c r="D191" s="110">
        <v>1555</v>
      </c>
      <c r="E191" s="110"/>
      <c r="F191" s="110"/>
      <c r="G191" s="110"/>
      <c r="H191" s="105">
        <v>370</v>
      </c>
      <c r="I191" s="110">
        <f t="shared" si="48"/>
        <v>1925</v>
      </c>
      <c r="J191" s="106">
        <f t="shared" si="49"/>
        <v>385</v>
      </c>
      <c r="K191" s="110">
        <v>1850</v>
      </c>
      <c r="L191" s="110"/>
      <c r="M191" s="110"/>
      <c r="N191" s="110"/>
      <c r="O191" s="110"/>
      <c r="P191" s="106"/>
      <c r="Q191" s="110">
        <f t="shared" si="50"/>
        <v>1850</v>
      </c>
      <c r="R191" s="110">
        <f t="shared" si="51"/>
        <v>370</v>
      </c>
      <c r="S191" s="106">
        <v>1907.14</v>
      </c>
      <c r="T191" s="110"/>
      <c r="U191" s="110"/>
      <c r="V191" s="110"/>
      <c r="W191" s="110"/>
      <c r="X191" s="110">
        <f t="shared" si="52"/>
        <v>1907.14</v>
      </c>
      <c r="Y191" s="105">
        <f t="shared" si="53"/>
        <v>381.42800000000005</v>
      </c>
      <c r="Z191" s="105">
        <f t="shared" si="54"/>
        <v>5682.14</v>
      </c>
      <c r="AA191" s="105">
        <f t="shared" si="55"/>
        <v>1894.0466666666669</v>
      </c>
    </row>
    <row r="192" spans="1:28" ht="24.75" customHeight="1" x14ac:dyDescent="0.25">
      <c r="A192" s="111">
        <v>216.333333333333</v>
      </c>
      <c r="B192" s="99" t="s">
        <v>240</v>
      </c>
      <c r="C192" s="122" t="s">
        <v>585</v>
      </c>
      <c r="D192" s="105">
        <v>1600</v>
      </c>
      <c r="E192" s="105"/>
      <c r="F192" s="105">
        <v>300</v>
      </c>
      <c r="G192" s="105"/>
      <c r="H192" s="105"/>
      <c r="I192" s="110">
        <f t="shared" si="48"/>
        <v>1900</v>
      </c>
      <c r="J192" s="106">
        <f t="shared" si="49"/>
        <v>380</v>
      </c>
      <c r="K192" s="105">
        <v>1570</v>
      </c>
      <c r="L192" s="105"/>
      <c r="M192" s="105"/>
      <c r="N192" s="105">
        <v>300</v>
      </c>
      <c r="O192" s="105"/>
      <c r="P192" s="106"/>
      <c r="Q192" s="110">
        <f t="shared" si="50"/>
        <v>1870</v>
      </c>
      <c r="R192" s="110">
        <f t="shared" si="51"/>
        <v>374</v>
      </c>
      <c r="S192" s="106">
        <v>1600</v>
      </c>
      <c r="T192" s="105"/>
      <c r="U192" s="105">
        <v>300</v>
      </c>
      <c r="V192" s="105"/>
      <c r="W192" s="105"/>
      <c r="X192" s="110">
        <f t="shared" si="52"/>
        <v>1900</v>
      </c>
      <c r="Y192" s="105">
        <f t="shared" si="53"/>
        <v>380</v>
      </c>
      <c r="Z192" s="105">
        <f t="shared" si="54"/>
        <v>5670</v>
      </c>
      <c r="AA192" s="105">
        <f t="shared" si="55"/>
        <v>1890</v>
      </c>
    </row>
    <row r="193" spans="1:28" ht="25.5" customHeight="1" x14ac:dyDescent="0.25">
      <c r="A193" s="111">
        <v>209</v>
      </c>
      <c r="B193" s="111" t="s">
        <v>246</v>
      </c>
      <c r="C193" s="117" t="s">
        <v>8</v>
      </c>
      <c r="D193" s="105">
        <v>1000</v>
      </c>
      <c r="E193" s="105"/>
      <c r="F193" s="105">
        <v>150</v>
      </c>
      <c r="G193" s="105"/>
      <c r="H193" s="105"/>
      <c r="I193" s="110">
        <f t="shared" si="48"/>
        <v>1150</v>
      </c>
      <c r="J193" s="106">
        <f t="shared" si="49"/>
        <v>230</v>
      </c>
      <c r="K193" s="105">
        <v>1000</v>
      </c>
      <c r="L193" s="105"/>
      <c r="M193" s="105"/>
      <c r="N193" s="105">
        <v>200</v>
      </c>
      <c r="O193" s="105"/>
      <c r="P193" s="106"/>
      <c r="Q193" s="110">
        <f t="shared" si="50"/>
        <v>1200</v>
      </c>
      <c r="R193" s="110">
        <f t="shared" si="51"/>
        <v>240</v>
      </c>
      <c r="S193" s="106">
        <v>1000</v>
      </c>
      <c r="T193" s="105"/>
      <c r="U193" s="105">
        <v>200</v>
      </c>
      <c r="V193" s="105"/>
      <c r="W193" s="105"/>
      <c r="X193" s="110">
        <f t="shared" si="52"/>
        <v>1200</v>
      </c>
      <c r="Y193" s="105">
        <f t="shared" si="53"/>
        <v>240</v>
      </c>
      <c r="Z193" s="105">
        <f t="shared" si="54"/>
        <v>3550</v>
      </c>
      <c r="AA193" s="105">
        <f t="shared" si="55"/>
        <v>1183.3333333333333</v>
      </c>
    </row>
    <row r="194" spans="1:28" ht="28.5" customHeight="1" x14ac:dyDescent="0.25">
      <c r="A194" s="111">
        <v>210.333333333333</v>
      </c>
      <c r="B194" s="99" t="s">
        <v>245</v>
      </c>
      <c r="C194" s="122" t="s">
        <v>244</v>
      </c>
      <c r="D194" s="105">
        <v>1600</v>
      </c>
      <c r="E194" s="105"/>
      <c r="F194" s="105"/>
      <c r="G194" s="105"/>
      <c r="H194" s="105"/>
      <c r="I194" s="110">
        <f t="shared" si="48"/>
        <v>1600</v>
      </c>
      <c r="J194" s="106">
        <f t="shared" si="49"/>
        <v>320</v>
      </c>
      <c r="K194" s="105">
        <v>1600</v>
      </c>
      <c r="L194" s="105"/>
      <c r="M194" s="105"/>
      <c r="N194" s="105"/>
      <c r="O194" s="105"/>
      <c r="P194" s="106"/>
      <c r="Q194" s="110">
        <f t="shared" si="50"/>
        <v>1600</v>
      </c>
      <c r="R194" s="110">
        <f t="shared" si="51"/>
        <v>320</v>
      </c>
      <c r="S194" s="106">
        <v>1600</v>
      </c>
      <c r="T194" s="105"/>
      <c r="U194" s="105"/>
      <c r="V194" s="105"/>
      <c r="W194" s="105"/>
      <c r="X194" s="110">
        <f t="shared" si="52"/>
        <v>1600</v>
      </c>
      <c r="Y194" s="105">
        <f t="shared" si="53"/>
        <v>320</v>
      </c>
      <c r="Z194" s="105">
        <f t="shared" si="54"/>
        <v>4800</v>
      </c>
      <c r="AA194" s="105">
        <f t="shared" si="55"/>
        <v>1600</v>
      </c>
    </row>
    <row r="195" spans="1:28" ht="25.5" customHeight="1" x14ac:dyDescent="0.25">
      <c r="A195" s="111">
        <v>211.833333333333</v>
      </c>
      <c r="B195" s="111" t="s">
        <v>243</v>
      </c>
      <c r="C195" s="117" t="s">
        <v>8</v>
      </c>
      <c r="D195" s="105">
        <v>1000</v>
      </c>
      <c r="E195" s="105"/>
      <c r="F195" s="105">
        <v>300</v>
      </c>
      <c r="G195" s="105"/>
      <c r="H195" s="105"/>
      <c r="I195" s="110">
        <f t="shared" si="48"/>
        <v>1300</v>
      </c>
      <c r="J195" s="106">
        <f t="shared" si="49"/>
        <v>260</v>
      </c>
      <c r="K195" s="105">
        <v>1000</v>
      </c>
      <c r="L195" s="105"/>
      <c r="M195" s="105"/>
      <c r="N195" s="105">
        <v>300</v>
      </c>
      <c r="O195" s="105"/>
      <c r="P195" s="106"/>
      <c r="Q195" s="110">
        <f t="shared" si="50"/>
        <v>1300</v>
      </c>
      <c r="R195" s="110">
        <f t="shared" si="51"/>
        <v>260</v>
      </c>
      <c r="S195" s="106">
        <v>1028.57</v>
      </c>
      <c r="T195" s="105"/>
      <c r="U195" s="105">
        <v>300</v>
      </c>
      <c r="V195" s="105"/>
      <c r="W195" s="105"/>
      <c r="X195" s="110">
        <f t="shared" si="52"/>
        <v>1328.57</v>
      </c>
      <c r="Y195" s="105">
        <f t="shared" si="53"/>
        <v>265.714</v>
      </c>
      <c r="Z195" s="105">
        <f t="shared" si="54"/>
        <v>3928.5699999999997</v>
      </c>
      <c r="AA195" s="105">
        <f t="shared" si="55"/>
        <v>1309.5233333333333</v>
      </c>
    </row>
    <row r="196" spans="1:28" ht="25.5" customHeight="1" x14ac:dyDescent="0.25">
      <c r="A196" s="111">
        <v>213.333333333333</v>
      </c>
      <c r="B196" s="111" t="s">
        <v>242</v>
      </c>
      <c r="C196" s="117" t="s">
        <v>8</v>
      </c>
      <c r="D196" s="105">
        <v>1000</v>
      </c>
      <c r="E196" s="105"/>
      <c r="F196" s="105"/>
      <c r="G196" s="105"/>
      <c r="H196" s="105"/>
      <c r="I196" s="110">
        <f t="shared" si="48"/>
        <v>1000</v>
      </c>
      <c r="J196" s="118">
        <v>0</v>
      </c>
      <c r="K196" s="105">
        <v>1000</v>
      </c>
      <c r="L196" s="105"/>
      <c r="M196" s="105"/>
      <c r="N196" s="105">
        <v>200</v>
      </c>
      <c r="O196" s="105"/>
      <c r="P196" s="106"/>
      <c r="Q196" s="110">
        <f t="shared" si="50"/>
        <v>1200</v>
      </c>
      <c r="R196" s="118">
        <v>0</v>
      </c>
      <c r="S196" s="106">
        <v>1000</v>
      </c>
      <c r="T196" s="105"/>
      <c r="U196" s="105"/>
      <c r="V196" s="105"/>
      <c r="W196" s="105"/>
      <c r="X196" s="110">
        <f t="shared" si="52"/>
        <v>1000</v>
      </c>
      <c r="Y196" s="98">
        <v>40</v>
      </c>
      <c r="Z196" s="105">
        <f t="shared" si="54"/>
        <v>3200</v>
      </c>
      <c r="AA196" s="105">
        <f t="shared" si="55"/>
        <v>1066.6666666666667</v>
      </c>
    </row>
    <row r="197" spans="1:28" ht="22.5" customHeight="1" x14ac:dyDescent="0.25">
      <c r="A197" s="111">
        <v>214.833333333333</v>
      </c>
      <c r="B197" s="111" t="s">
        <v>241</v>
      </c>
      <c r="C197" s="117" t="s">
        <v>8</v>
      </c>
      <c r="D197" s="105">
        <v>1000</v>
      </c>
      <c r="E197" s="105"/>
      <c r="F197" s="105"/>
      <c r="G197" s="105"/>
      <c r="H197" s="105"/>
      <c r="I197" s="110">
        <f t="shared" si="48"/>
        <v>1000</v>
      </c>
      <c r="J197" s="106">
        <f t="shared" ref="J197:J206" si="56">I197*20%</f>
        <v>200</v>
      </c>
      <c r="K197" s="105">
        <v>400</v>
      </c>
      <c r="L197" s="105"/>
      <c r="M197" s="105"/>
      <c r="N197" s="105"/>
      <c r="O197" s="105"/>
      <c r="P197" s="106"/>
      <c r="Q197" s="110">
        <f t="shared" si="50"/>
        <v>400</v>
      </c>
      <c r="R197" s="110">
        <f t="shared" ref="R197:R206" si="57">Q197*20%</f>
        <v>80</v>
      </c>
      <c r="S197" s="106">
        <v>1000</v>
      </c>
      <c r="T197" s="105"/>
      <c r="U197" s="105"/>
      <c r="V197" s="105"/>
      <c r="W197" s="105">
        <v>600</v>
      </c>
      <c r="X197" s="110">
        <f t="shared" si="52"/>
        <v>1600</v>
      </c>
      <c r="Y197" s="105">
        <f t="shared" ref="Y197:Y206" si="58">X197*20%</f>
        <v>320</v>
      </c>
      <c r="Z197" s="105">
        <f t="shared" si="54"/>
        <v>3000</v>
      </c>
      <c r="AA197" s="105">
        <f t="shared" si="55"/>
        <v>1000</v>
      </c>
    </row>
    <row r="198" spans="1:28" ht="21.75" customHeight="1" x14ac:dyDescent="0.25">
      <c r="A198" s="111">
        <v>217.833333333333</v>
      </c>
      <c r="B198" s="111" t="s">
        <v>239</v>
      </c>
      <c r="C198" s="117" t="s">
        <v>9</v>
      </c>
      <c r="D198" s="105">
        <v>765</v>
      </c>
      <c r="E198" s="105"/>
      <c r="F198" s="105"/>
      <c r="G198" s="105"/>
      <c r="H198" s="105">
        <v>135</v>
      </c>
      <c r="I198" s="110">
        <f t="shared" si="48"/>
        <v>900</v>
      </c>
      <c r="J198" s="106">
        <f t="shared" si="56"/>
        <v>180</v>
      </c>
      <c r="K198" s="105">
        <v>900</v>
      </c>
      <c r="L198" s="105"/>
      <c r="M198" s="105"/>
      <c r="N198" s="105"/>
      <c r="O198" s="105"/>
      <c r="P198" s="106"/>
      <c r="Q198" s="110">
        <f t="shared" si="50"/>
        <v>900</v>
      </c>
      <c r="R198" s="110">
        <f t="shared" si="57"/>
        <v>180</v>
      </c>
      <c r="S198" s="106">
        <v>900</v>
      </c>
      <c r="T198" s="105"/>
      <c r="U198" s="105"/>
      <c r="V198" s="105"/>
      <c r="W198" s="105"/>
      <c r="X198" s="110">
        <f t="shared" si="52"/>
        <v>900</v>
      </c>
      <c r="Y198" s="105">
        <f t="shared" si="58"/>
        <v>180</v>
      </c>
      <c r="Z198" s="105">
        <f t="shared" si="54"/>
        <v>2700</v>
      </c>
      <c r="AA198" s="105">
        <f t="shared" si="55"/>
        <v>900</v>
      </c>
    </row>
    <row r="199" spans="1:28" ht="21.75" customHeight="1" x14ac:dyDescent="0.25">
      <c r="A199" s="111">
        <v>219.333333333333</v>
      </c>
      <c r="B199" s="111" t="s">
        <v>238</v>
      </c>
      <c r="C199" s="117" t="s">
        <v>9</v>
      </c>
      <c r="D199" s="105">
        <v>0</v>
      </c>
      <c r="E199" s="105"/>
      <c r="F199" s="105"/>
      <c r="G199" s="105"/>
      <c r="H199" s="105">
        <v>720</v>
      </c>
      <c r="I199" s="110">
        <f t="shared" si="48"/>
        <v>720</v>
      </c>
      <c r="J199" s="106">
        <f t="shared" si="56"/>
        <v>144</v>
      </c>
      <c r="K199" s="105">
        <v>0</v>
      </c>
      <c r="L199" s="105"/>
      <c r="M199" s="105"/>
      <c r="N199" s="105"/>
      <c r="O199" s="105"/>
      <c r="P199" s="106"/>
      <c r="Q199" s="110">
        <f t="shared" si="50"/>
        <v>0</v>
      </c>
      <c r="R199" s="110">
        <f t="shared" si="57"/>
        <v>0</v>
      </c>
      <c r="S199" s="106">
        <v>0</v>
      </c>
      <c r="T199" s="105"/>
      <c r="U199" s="105"/>
      <c r="V199" s="105"/>
      <c r="W199" s="105"/>
      <c r="X199" s="110">
        <f t="shared" si="52"/>
        <v>0</v>
      </c>
      <c r="Y199" s="105">
        <f t="shared" si="58"/>
        <v>0</v>
      </c>
      <c r="Z199" s="105">
        <f t="shared" si="54"/>
        <v>720</v>
      </c>
      <c r="AA199" s="105">
        <f t="shared" si="55"/>
        <v>240</v>
      </c>
      <c r="AB199" s="87" t="s">
        <v>584</v>
      </c>
    </row>
    <row r="200" spans="1:28" ht="23.25" customHeight="1" x14ac:dyDescent="0.25">
      <c r="A200" s="111">
        <v>220.833333333333</v>
      </c>
      <c r="B200" s="111" t="s">
        <v>237</v>
      </c>
      <c r="C200" s="117" t="s">
        <v>9</v>
      </c>
      <c r="D200" s="105">
        <v>900</v>
      </c>
      <c r="E200" s="105"/>
      <c r="F200" s="105"/>
      <c r="G200" s="105"/>
      <c r="H200" s="105"/>
      <c r="I200" s="110">
        <f t="shared" si="48"/>
        <v>900</v>
      </c>
      <c r="J200" s="106">
        <f t="shared" si="56"/>
        <v>180</v>
      </c>
      <c r="K200" s="105">
        <v>900</v>
      </c>
      <c r="L200" s="105"/>
      <c r="M200" s="105"/>
      <c r="N200" s="105">
        <v>200</v>
      </c>
      <c r="O200" s="105"/>
      <c r="P200" s="106"/>
      <c r="Q200" s="110">
        <f t="shared" si="50"/>
        <v>1100</v>
      </c>
      <c r="R200" s="110">
        <f t="shared" si="57"/>
        <v>220</v>
      </c>
      <c r="S200" s="106">
        <v>900</v>
      </c>
      <c r="T200" s="105"/>
      <c r="U200" s="105"/>
      <c r="V200" s="105"/>
      <c r="W200" s="105"/>
      <c r="X200" s="110">
        <f t="shared" si="52"/>
        <v>900</v>
      </c>
      <c r="Y200" s="105">
        <f t="shared" si="58"/>
        <v>180</v>
      </c>
      <c r="Z200" s="105">
        <f t="shared" si="54"/>
        <v>2900</v>
      </c>
      <c r="AA200" s="105">
        <f t="shared" si="55"/>
        <v>966.66666666666663</v>
      </c>
    </row>
    <row r="201" spans="1:28" ht="21.75" customHeight="1" x14ac:dyDescent="0.25">
      <c r="A201" s="111">
        <v>222.333333333333</v>
      </c>
      <c r="B201" s="111" t="s">
        <v>236</v>
      </c>
      <c r="C201" s="117" t="s">
        <v>9</v>
      </c>
      <c r="D201" s="105">
        <f>495+405</f>
        <v>900</v>
      </c>
      <c r="E201" s="105"/>
      <c r="F201" s="105">
        <v>350</v>
      </c>
      <c r="G201" s="105"/>
      <c r="H201" s="105"/>
      <c r="I201" s="110">
        <f t="shared" si="48"/>
        <v>1250</v>
      </c>
      <c r="J201" s="106">
        <f t="shared" si="56"/>
        <v>250</v>
      </c>
      <c r="K201" s="105">
        <v>900</v>
      </c>
      <c r="L201" s="105"/>
      <c r="M201" s="105"/>
      <c r="N201" s="105">
        <v>300</v>
      </c>
      <c r="O201" s="105"/>
      <c r="P201" s="106"/>
      <c r="Q201" s="110">
        <f t="shared" si="50"/>
        <v>1200</v>
      </c>
      <c r="R201" s="110">
        <f t="shared" si="57"/>
        <v>240</v>
      </c>
      <c r="S201" s="106">
        <f>609.4+428.57</f>
        <v>1037.97</v>
      </c>
      <c r="T201" s="105"/>
      <c r="U201" s="105">
        <v>400</v>
      </c>
      <c r="V201" s="105"/>
      <c r="W201" s="105"/>
      <c r="X201" s="110">
        <f t="shared" si="52"/>
        <v>1437.97</v>
      </c>
      <c r="Y201" s="105">
        <f t="shared" si="58"/>
        <v>287.59399999999999</v>
      </c>
      <c r="Z201" s="105">
        <f t="shared" si="54"/>
        <v>3887.9700000000003</v>
      </c>
      <c r="AA201" s="105">
        <f t="shared" si="55"/>
        <v>1295.99</v>
      </c>
    </row>
    <row r="202" spans="1:28" ht="33.75" customHeight="1" x14ac:dyDescent="0.25">
      <c r="A202" s="111">
        <v>223.833333333333</v>
      </c>
      <c r="B202" s="99" t="s">
        <v>235</v>
      </c>
      <c r="C202" s="122" t="s">
        <v>583</v>
      </c>
      <c r="D202" s="105">
        <v>1485.45</v>
      </c>
      <c r="E202" s="105"/>
      <c r="F202" s="105">
        <v>200</v>
      </c>
      <c r="G202" s="105"/>
      <c r="H202" s="105"/>
      <c r="I202" s="110">
        <f t="shared" si="48"/>
        <v>1685.45</v>
      </c>
      <c r="J202" s="106">
        <f t="shared" si="56"/>
        <v>337.09000000000003</v>
      </c>
      <c r="K202" s="105">
        <v>1600</v>
      </c>
      <c r="L202" s="105"/>
      <c r="M202" s="105"/>
      <c r="N202" s="105"/>
      <c r="O202" s="105"/>
      <c r="P202" s="106"/>
      <c r="Q202" s="110">
        <f t="shared" si="50"/>
        <v>1600</v>
      </c>
      <c r="R202" s="110">
        <f t="shared" si="57"/>
        <v>320</v>
      </c>
      <c r="S202" s="106">
        <v>1542.86</v>
      </c>
      <c r="T202" s="105"/>
      <c r="U202" s="105">
        <v>150</v>
      </c>
      <c r="V202" s="105"/>
      <c r="W202" s="105"/>
      <c r="X202" s="110">
        <f t="shared" si="52"/>
        <v>1692.86</v>
      </c>
      <c r="Y202" s="105">
        <f t="shared" si="58"/>
        <v>338.572</v>
      </c>
      <c r="Z202" s="105">
        <f t="shared" si="54"/>
        <v>4978.3099999999995</v>
      </c>
      <c r="AA202" s="105">
        <f t="shared" si="55"/>
        <v>1659.4366666666665</v>
      </c>
    </row>
    <row r="203" spans="1:28" ht="19.5" customHeight="1" x14ac:dyDescent="0.25">
      <c r="A203" s="111">
        <v>225.333333333333</v>
      </c>
      <c r="B203" s="121" t="s">
        <v>233</v>
      </c>
      <c r="C203" s="121" t="s">
        <v>8</v>
      </c>
      <c r="D203" s="105">
        <v>1000</v>
      </c>
      <c r="E203" s="105"/>
      <c r="F203" s="105">
        <v>200</v>
      </c>
      <c r="G203" s="105"/>
      <c r="H203" s="105"/>
      <c r="I203" s="110">
        <f t="shared" si="48"/>
        <v>1200</v>
      </c>
      <c r="J203" s="106">
        <f t="shared" si="56"/>
        <v>240</v>
      </c>
      <c r="K203" s="105">
        <v>1000</v>
      </c>
      <c r="L203" s="105"/>
      <c r="M203" s="105"/>
      <c r="N203" s="105"/>
      <c r="O203" s="105"/>
      <c r="P203" s="106"/>
      <c r="Q203" s="110">
        <f t="shared" si="50"/>
        <v>1000</v>
      </c>
      <c r="R203" s="110">
        <f t="shared" si="57"/>
        <v>200</v>
      </c>
      <c r="S203" s="106">
        <v>1000</v>
      </c>
      <c r="T203" s="105"/>
      <c r="U203" s="105">
        <v>150</v>
      </c>
      <c r="V203" s="105"/>
      <c r="W203" s="105"/>
      <c r="X203" s="110">
        <f t="shared" si="52"/>
        <v>1150</v>
      </c>
      <c r="Y203" s="105">
        <f t="shared" si="58"/>
        <v>230</v>
      </c>
      <c r="Z203" s="105">
        <f t="shared" si="54"/>
        <v>3350</v>
      </c>
      <c r="AA203" s="105">
        <f t="shared" si="55"/>
        <v>1116.6666666666667</v>
      </c>
    </row>
    <row r="204" spans="1:28" ht="31.5" customHeight="1" x14ac:dyDescent="0.25">
      <c r="A204" s="111">
        <v>226.833333333333</v>
      </c>
      <c r="B204" s="122" t="s">
        <v>582</v>
      </c>
      <c r="C204" s="122" t="s">
        <v>581</v>
      </c>
      <c r="D204" s="105">
        <v>2150</v>
      </c>
      <c r="E204" s="105"/>
      <c r="F204" s="105">
        <v>2150</v>
      </c>
      <c r="G204" s="105"/>
      <c r="H204" s="105"/>
      <c r="I204" s="110">
        <f t="shared" si="48"/>
        <v>4300</v>
      </c>
      <c r="J204" s="106">
        <f t="shared" si="56"/>
        <v>860</v>
      </c>
      <c r="K204" s="105">
        <v>2150</v>
      </c>
      <c r="L204" s="105"/>
      <c r="M204" s="105"/>
      <c r="N204" s="105">
        <v>2150</v>
      </c>
      <c r="O204" s="105"/>
      <c r="P204" s="106"/>
      <c r="Q204" s="110">
        <f t="shared" si="50"/>
        <v>4300</v>
      </c>
      <c r="R204" s="110">
        <f t="shared" si="57"/>
        <v>860</v>
      </c>
      <c r="S204" s="106">
        <v>409.52</v>
      </c>
      <c r="T204" s="105"/>
      <c r="U204" s="105">
        <v>0</v>
      </c>
      <c r="V204" s="105"/>
      <c r="W204" s="105"/>
      <c r="X204" s="110">
        <f t="shared" si="52"/>
        <v>409.52</v>
      </c>
      <c r="Y204" s="105">
        <f t="shared" si="58"/>
        <v>81.903999999999996</v>
      </c>
      <c r="Z204" s="105">
        <f t="shared" si="54"/>
        <v>9009.52</v>
      </c>
      <c r="AA204" s="105">
        <f t="shared" si="55"/>
        <v>3003.1733333333336</v>
      </c>
    </row>
    <row r="205" spans="1:28" ht="25.5" customHeight="1" x14ac:dyDescent="0.25">
      <c r="A205" s="111">
        <v>228.333333333333</v>
      </c>
      <c r="B205" s="111" t="s">
        <v>232</v>
      </c>
      <c r="C205" s="117" t="s">
        <v>8</v>
      </c>
      <c r="D205" s="105">
        <v>1000</v>
      </c>
      <c r="E205" s="105"/>
      <c r="F205" s="105">
        <v>400</v>
      </c>
      <c r="G205" s="105"/>
      <c r="H205" s="105"/>
      <c r="I205" s="110">
        <f t="shared" si="48"/>
        <v>1400</v>
      </c>
      <c r="J205" s="106">
        <f t="shared" si="56"/>
        <v>280</v>
      </c>
      <c r="K205" s="105">
        <v>1000</v>
      </c>
      <c r="L205" s="105"/>
      <c r="M205" s="105"/>
      <c r="N205" s="105">
        <v>400</v>
      </c>
      <c r="O205" s="105"/>
      <c r="P205" s="106"/>
      <c r="Q205" s="110">
        <f t="shared" si="50"/>
        <v>1400</v>
      </c>
      <c r="R205" s="110">
        <f t="shared" si="57"/>
        <v>280</v>
      </c>
      <c r="S205" s="106">
        <v>1000</v>
      </c>
      <c r="T205" s="105"/>
      <c r="U205" s="105">
        <v>400</v>
      </c>
      <c r="V205" s="105"/>
      <c r="W205" s="105"/>
      <c r="X205" s="110">
        <f t="shared" si="52"/>
        <v>1400</v>
      </c>
      <c r="Y205" s="105">
        <f t="shared" si="58"/>
        <v>280</v>
      </c>
      <c r="Z205" s="105">
        <f t="shared" si="54"/>
        <v>4200</v>
      </c>
      <c r="AA205" s="105">
        <f t="shared" si="55"/>
        <v>1400</v>
      </c>
    </row>
    <row r="206" spans="1:28" ht="25.5" customHeight="1" x14ac:dyDescent="0.25">
      <c r="A206" s="111">
        <v>229.833333333333</v>
      </c>
      <c r="B206" s="111" t="s">
        <v>231</v>
      </c>
      <c r="C206" s="117" t="s">
        <v>8</v>
      </c>
      <c r="D206" s="105">
        <v>1000</v>
      </c>
      <c r="E206" s="105"/>
      <c r="F206" s="105">
        <v>400</v>
      </c>
      <c r="G206" s="105"/>
      <c r="H206" s="105"/>
      <c r="I206" s="110">
        <f t="shared" si="48"/>
        <v>1400</v>
      </c>
      <c r="J206" s="106">
        <f t="shared" si="56"/>
        <v>280</v>
      </c>
      <c r="K206" s="105">
        <v>1000</v>
      </c>
      <c r="L206" s="105"/>
      <c r="M206" s="105"/>
      <c r="N206" s="105">
        <v>400</v>
      </c>
      <c r="O206" s="105"/>
      <c r="P206" s="106"/>
      <c r="Q206" s="110">
        <f t="shared" si="50"/>
        <v>1400</v>
      </c>
      <c r="R206" s="110">
        <f t="shared" si="57"/>
        <v>280</v>
      </c>
      <c r="S206" s="106">
        <v>1000</v>
      </c>
      <c r="T206" s="105"/>
      <c r="U206" s="105">
        <v>400</v>
      </c>
      <c r="V206" s="105"/>
      <c r="W206" s="105"/>
      <c r="X206" s="110">
        <f t="shared" si="52"/>
        <v>1400</v>
      </c>
      <c r="Y206" s="105">
        <f t="shared" si="58"/>
        <v>280</v>
      </c>
      <c r="Z206" s="105">
        <f t="shared" si="54"/>
        <v>4200</v>
      </c>
      <c r="AA206" s="105">
        <f t="shared" si="55"/>
        <v>1400</v>
      </c>
    </row>
    <row r="207" spans="1:28" ht="18.95" customHeight="1" x14ac:dyDescent="0.25">
      <c r="A207" s="633"/>
      <c r="B207" s="634"/>
      <c r="C207" s="103"/>
      <c r="D207" s="102">
        <f t="shared" ref="D207:Y207" si="59">SUM(D5:D206)</f>
        <v>212392.14000000004</v>
      </c>
      <c r="E207" s="102">
        <f t="shared" si="59"/>
        <v>2710</v>
      </c>
      <c r="F207" s="102">
        <f t="shared" si="59"/>
        <v>82465</v>
      </c>
      <c r="G207" s="102">
        <f t="shared" si="59"/>
        <v>700</v>
      </c>
      <c r="H207" s="102">
        <f t="shared" si="59"/>
        <v>12687.18</v>
      </c>
      <c r="I207" s="102">
        <f t="shared" si="59"/>
        <v>310954.32</v>
      </c>
      <c r="J207" s="102">
        <f t="shared" si="59"/>
        <v>60750.864000000001</v>
      </c>
      <c r="K207" s="102">
        <f t="shared" si="59"/>
        <v>213335.5</v>
      </c>
      <c r="L207" s="102">
        <f t="shared" si="59"/>
        <v>2710</v>
      </c>
      <c r="M207" s="102">
        <f t="shared" si="59"/>
        <v>5325</v>
      </c>
      <c r="N207" s="102">
        <f t="shared" si="59"/>
        <v>79060</v>
      </c>
      <c r="O207" s="102">
        <f t="shared" si="59"/>
        <v>11820</v>
      </c>
      <c r="P207" s="102">
        <f t="shared" si="59"/>
        <v>2693.5</v>
      </c>
      <c r="Q207" s="102">
        <f t="shared" si="59"/>
        <v>314944</v>
      </c>
      <c r="R207" s="102">
        <f t="shared" si="59"/>
        <v>62178.8</v>
      </c>
      <c r="S207" s="102">
        <f t="shared" si="59"/>
        <v>214872.49</v>
      </c>
      <c r="T207" s="102">
        <f t="shared" si="59"/>
        <v>2710</v>
      </c>
      <c r="U207" s="102">
        <f t="shared" si="59"/>
        <v>82865</v>
      </c>
      <c r="V207" s="102">
        <f t="shared" si="59"/>
        <v>700</v>
      </c>
      <c r="W207" s="102">
        <f t="shared" si="59"/>
        <v>4250.43</v>
      </c>
      <c r="X207" s="102">
        <f t="shared" si="59"/>
        <v>305397.92</v>
      </c>
      <c r="Y207" s="102">
        <f t="shared" si="59"/>
        <v>60563.012000000002</v>
      </c>
      <c r="Z207" s="102">
        <f t="shared" si="54"/>
        <v>931296.24</v>
      </c>
      <c r="AA207" s="102"/>
    </row>
    <row r="208" spans="1:28" ht="18.95" customHeight="1" x14ac:dyDescent="0.25">
      <c r="A208" s="635" t="s">
        <v>230</v>
      </c>
      <c r="B208" s="636"/>
      <c r="C208" s="117"/>
      <c r="D208" s="110"/>
      <c r="E208" s="110"/>
      <c r="F208" s="110"/>
      <c r="G208" s="110"/>
      <c r="H208" s="105"/>
      <c r="I208" s="110">
        <f>H208+G208+F208+E208+D208</f>
        <v>0</v>
      </c>
      <c r="J208" s="106">
        <f>I208*20%</f>
        <v>0</v>
      </c>
      <c r="K208" s="110"/>
      <c r="L208" s="110"/>
      <c r="M208" s="110"/>
      <c r="N208" s="110"/>
      <c r="O208" s="110"/>
      <c r="P208" s="110"/>
      <c r="Q208" s="110">
        <f>P208+O208+N208+M208+L208+K208</f>
        <v>0</v>
      </c>
      <c r="R208" s="110">
        <f>Q208*20%</f>
        <v>0</v>
      </c>
      <c r="S208" s="110"/>
      <c r="T208" s="110"/>
      <c r="U208" s="110"/>
      <c r="V208" s="110"/>
      <c r="W208" s="110"/>
      <c r="X208" s="110">
        <f t="shared" ref="X208:X239" si="60">W208+V208+U208+T208+S208</f>
        <v>0</v>
      </c>
      <c r="Y208" s="105">
        <f t="shared" ref="Y208:Y215" si="61">X208*20%</f>
        <v>0</v>
      </c>
      <c r="Z208" s="105">
        <f t="shared" si="54"/>
        <v>0</v>
      </c>
      <c r="AA208" s="105"/>
    </row>
    <row r="209" spans="1:28" ht="28.5" customHeight="1" x14ac:dyDescent="0.25">
      <c r="A209" s="111">
        <v>1</v>
      </c>
      <c r="B209" s="384" t="s">
        <v>229</v>
      </c>
      <c r="C209" s="124" t="s">
        <v>564</v>
      </c>
      <c r="D209" s="106">
        <v>800</v>
      </c>
      <c r="E209" s="110"/>
      <c r="F209" s="110"/>
      <c r="G209" s="110"/>
      <c r="H209" s="105"/>
      <c r="I209" s="110">
        <f>H209+G209+F209+E209+D209</f>
        <v>800</v>
      </c>
      <c r="J209" s="106">
        <f>I209*20%</f>
        <v>160</v>
      </c>
      <c r="K209" s="110">
        <v>800</v>
      </c>
      <c r="L209" s="110"/>
      <c r="M209" s="110"/>
      <c r="N209" s="110"/>
      <c r="O209" s="110"/>
      <c r="P209" s="106"/>
      <c r="Q209" s="110">
        <f>P209+O209+N209+M209+L209+K209</f>
        <v>800</v>
      </c>
      <c r="R209" s="110">
        <f>Q209*20%</f>
        <v>160</v>
      </c>
      <c r="S209" s="110">
        <v>800</v>
      </c>
      <c r="T209" s="110"/>
      <c r="U209" s="110"/>
      <c r="V209" s="110"/>
      <c r="W209" s="110"/>
      <c r="X209" s="110">
        <f t="shared" si="60"/>
        <v>800</v>
      </c>
      <c r="Y209" s="105">
        <f t="shared" si="61"/>
        <v>160</v>
      </c>
      <c r="Z209" s="105">
        <f t="shared" si="54"/>
        <v>2400</v>
      </c>
      <c r="AA209" s="105">
        <f>Z209/3</f>
        <v>800</v>
      </c>
    </row>
    <row r="210" spans="1:28" ht="28.5" customHeight="1" x14ac:dyDescent="0.25">
      <c r="A210" s="111">
        <v>2</v>
      </c>
      <c r="B210" s="384" t="s">
        <v>228</v>
      </c>
      <c r="C210" s="434" t="s">
        <v>580</v>
      </c>
      <c r="D210" s="106">
        <v>5000</v>
      </c>
      <c r="E210" s="110"/>
      <c r="F210" s="110"/>
      <c r="G210" s="110"/>
      <c r="H210" s="105"/>
      <c r="I210" s="110">
        <f>H210+G210+F210+E210+D210</f>
        <v>5000</v>
      </c>
      <c r="J210" s="106">
        <f>I210*20%</f>
        <v>1000</v>
      </c>
      <c r="K210" s="110">
        <v>5000</v>
      </c>
      <c r="L210" s="110"/>
      <c r="M210" s="110"/>
      <c r="N210" s="110"/>
      <c r="O210" s="110"/>
      <c r="P210" s="106"/>
      <c r="Q210" s="110">
        <f>P210+O210+N210+M210+L210+K210</f>
        <v>5000</v>
      </c>
      <c r="R210" s="110">
        <f>Q210*20%</f>
        <v>1000</v>
      </c>
      <c r="S210" s="110">
        <v>5000</v>
      </c>
      <c r="T210" s="110"/>
      <c r="U210" s="110"/>
      <c r="V210" s="110"/>
      <c r="W210" s="110"/>
      <c r="X210" s="110">
        <f t="shared" si="60"/>
        <v>5000</v>
      </c>
      <c r="Y210" s="105">
        <f t="shared" si="61"/>
        <v>1000</v>
      </c>
      <c r="Z210" s="105">
        <f t="shared" si="54"/>
        <v>15000</v>
      </c>
      <c r="AA210" s="105">
        <f>Z210/3</f>
        <v>5000</v>
      </c>
    </row>
    <row r="211" spans="1:28" ht="30.75" customHeight="1" x14ac:dyDescent="0.25">
      <c r="A211" s="111">
        <v>3</v>
      </c>
      <c r="B211" s="384" t="s">
        <v>227</v>
      </c>
      <c r="C211" s="434" t="s">
        <v>580</v>
      </c>
      <c r="D211" s="106">
        <v>2500</v>
      </c>
      <c r="E211" s="110"/>
      <c r="F211" s="110"/>
      <c r="G211" s="110">
        <v>2500</v>
      </c>
      <c r="H211" s="105"/>
      <c r="I211" s="110">
        <f>H211+G211+F211+E211+D211</f>
        <v>5000</v>
      </c>
      <c r="J211" s="106">
        <f>I211*20%</f>
        <v>1000</v>
      </c>
      <c r="K211" s="110">
        <v>2500</v>
      </c>
      <c r="L211" s="110"/>
      <c r="M211" s="110"/>
      <c r="N211" s="110"/>
      <c r="O211" s="110">
        <v>2500</v>
      </c>
      <c r="P211" s="106"/>
      <c r="Q211" s="110">
        <f>P211+O211+N211+M211+L211+K211</f>
        <v>5000</v>
      </c>
      <c r="R211" s="110">
        <f>Q211*20%</f>
        <v>1000</v>
      </c>
      <c r="S211" s="110">
        <v>2500</v>
      </c>
      <c r="T211" s="110"/>
      <c r="U211" s="110"/>
      <c r="V211" s="110">
        <v>2500</v>
      </c>
      <c r="W211" s="110"/>
      <c r="X211" s="110">
        <f t="shared" si="60"/>
        <v>5000</v>
      </c>
      <c r="Y211" s="105">
        <f t="shared" si="61"/>
        <v>1000</v>
      </c>
      <c r="Z211" s="105">
        <f t="shared" si="54"/>
        <v>15000</v>
      </c>
      <c r="AA211" s="105">
        <f>Z211/3</f>
        <v>5000</v>
      </c>
    </row>
    <row r="212" spans="1:28" ht="30" customHeight="1" x14ac:dyDescent="0.25">
      <c r="A212" s="111">
        <v>4</v>
      </c>
      <c r="B212" s="384" t="s">
        <v>226</v>
      </c>
      <c r="C212" s="124" t="s">
        <v>579</v>
      </c>
      <c r="D212" s="106">
        <v>2500</v>
      </c>
      <c r="E212" s="110"/>
      <c r="F212" s="110"/>
      <c r="G212" s="110">
        <v>2500</v>
      </c>
      <c r="H212" s="105"/>
      <c r="I212" s="110">
        <f>H212+G212+F212+E212+D212</f>
        <v>5000</v>
      </c>
      <c r="J212" s="106">
        <f>I212*20%</f>
        <v>1000</v>
      </c>
      <c r="K212" s="110">
        <v>2500</v>
      </c>
      <c r="L212" s="110"/>
      <c r="M212" s="110"/>
      <c r="N212" s="110"/>
      <c r="O212" s="110">
        <v>2500</v>
      </c>
      <c r="P212" s="106"/>
      <c r="Q212" s="110">
        <f>P212+O212+N212+M212+L212+K212</f>
        <v>5000</v>
      </c>
      <c r="R212" s="110">
        <f>Q212*20%</f>
        <v>1000</v>
      </c>
      <c r="S212" s="110">
        <v>2500</v>
      </c>
      <c r="T212" s="110"/>
      <c r="U212" s="110"/>
      <c r="V212" s="110">
        <v>2500</v>
      </c>
      <c r="W212" s="110"/>
      <c r="X212" s="110">
        <f t="shared" si="60"/>
        <v>5000</v>
      </c>
      <c r="Y212" s="105">
        <f t="shared" si="61"/>
        <v>1000</v>
      </c>
      <c r="Z212" s="105">
        <f t="shared" si="54"/>
        <v>15000</v>
      </c>
      <c r="AA212" s="105">
        <f>Z212/3</f>
        <v>5000</v>
      </c>
    </row>
    <row r="213" spans="1:28" ht="33.75" customHeight="1" x14ac:dyDescent="0.25">
      <c r="A213" s="111">
        <v>5</v>
      </c>
      <c r="B213" s="384" t="s">
        <v>578</v>
      </c>
      <c r="C213" s="124" t="s">
        <v>577</v>
      </c>
      <c r="D213" s="106"/>
      <c r="E213" s="110"/>
      <c r="F213" s="110"/>
      <c r="G213" s="110"/>
      <c r="H213" s="105"/>
      <c r="I213" s="110"/>
      <c r="J213" s="106"/>
      <c r="K213" s="110"/>
      <c r="L213" s="110"/>
      <c r="M213" s="110"/>
      <c r="N213" s="110"/>
      <c r="O213" s="110"/>
      <c r="P213" s="106"/>
      <c r="Q213" s="110"/>
      <c r="R213" s="110"/>
      <c r="S213" s="110">
        <v>728.57</v>
      </c>
      <c r="T213" s="110"/>
      <c r="U213" s="110"/>
      <c r="V213" s="110"/>
      <c r="W213" s="110"/>
      <c r="X213" s="110">
        <f t="shared" si="60"/>
        <v>728.57</v>
      </c>
      <c r="Y213" s="105">
        <f t="shared" si="61"/>
        <v>145.71400000000003</v>
      </c>
      <c r="Z213" s="105">
        <f t="shared" si="54"/>
        <v>728.57</v>
      </c>
      <c r="AA213" s="118">
        <f>Z213/1</f>
        <v>728.57</v>
      </c>
      <c r="AB213" s="87" t="s">
        <v>576</v>
      </c>
    </row>
    <row r="214" spans="1:28" ht="29.25" customHeight="1" x14ac:dyDescent="0.25">
      <c r="A214" s="111">
        <v>6</v>
      </c>
      <c r="B214" s="384" t="s">
        <v>225</v>
      </c>
      <c r="C214" s="124" t="s">
        <v>575</v>
      </c>
      <c r="D214" s="106">
        <v>1875</v>
      </c>
      <c r="E214" s="110"/>
      <c r="F214" s="110"/>
      <c r="G214" s="110"/>
      <c r="H214" s="105"/>
      <c r="I214" s="110">
        <f>H214+G214+F214+E214+D214</f>
        <v>1875</v>
      </c>
      <c r="J214" s="106">
        <f>I214*20%</f>
        <v>375</v>
      </c>
      <c r="K214" s="110">
        <v>1875</v>
      </c>
      <c r="L214" s="110"/>
      <c r="M214" s="110"/>
      <c r="N214" s="110"/>
      <c r="O214" s="110"/>
      <c r="P214" s="106"/>
      <c r="Q214" s="110">
        <f>P214+O214+N214+M214+L214+K214</f>
        <v>1875</v>
      </c>
      <c r="R214" s="110">
        <f>Q214*20%</f>
        <v>375</v>
      </c>
      <c r="S214" s="110">
        <v>1875</v>
      </c>
      <c r="T214" s="110"/>
      <c r="U214" s="110"/>
      <c r="V214" s="110"/>
      <c r="W214" s="110"/>
      <c r="X214" s="110">
        <f t="shared" si="60"/>
        <v>1875</v>
      </c>
      <c r="Y214" s="105">
        <f t="shared" si="61"/>
        <v>375</v>
      </c>
      <c r="Z214" s="105">
        <f t="shared" si="54"/>
        <v>5625</v>
      </c>
      <c r="AA214" s="105">
        <f t="shared" ref="AA214:AA245" si="62">Z214/3</f>
        <v>1875</v>
      </c>
    </row>
    <row r="215" spans="1:28" ht="46.5" customHeight="1" x14ac:dyDescent="0.25">
      <c r="A215" s="111">
        <v>7</v>
      </c>
      <c r="B215" s="384" t="s">
        <v>224</v>
      </c>
      <c r="C215" s="124" t="s">
        <v>571</v>
      </c>
      <c r="D215" s="106">
        <v>800</v>
      </c>
      <c r="E215" s="110"/>
      <c r="F215" s="110"/>
      <c r="G215" s="110"/>
      <c r="H215" s="105"/>
      <c r="I215" s="110">
        <f>H215+G215+F215+E215+D215</f>
        <v>800</v>
      </c>
      <c r="J215" s="106">
        <f>I215*20%</f>
        <v>160</v>
      </c>
      <c r="K215" s="110">
        <v>800</v>
      </c>
      <c r="L215" s="110"/>
      <c r="M215" s="110"/>
      <c r="N215" s="110"/>
      <c r="O215" s="110"/>
      <c r="P215" s="106"/>
      <c r="Q215" s="110">
        <f>P215+O215+N215+M215+L215+K215</f>
        <v>800</v>
      </c>
      <c r="R215" s="110">
        <f>Q215*20%</f>
        <v>160</v>
      </c>
      <c r="S215" s="110">
        <v>800</v>
      </c>
      <c r="T215" s="110"/>
      <c r="U215" s="110"/>
      <c r="V215" s="110"/>
      <c r="W215" s="110"/>
      <c r="X215" s="110">
        <f t="shared" si="60"/>
        <v>800</v>
      </c>
      <c r="Y215" s="105">
        <f t="shared" si="61"/>
        <v>160</v>
      </c>
      <c r="Z215" s="105">
        <f t="shared" si="54"/>
        <v>2400</v>
      </c>
      <c r="AA215" s="105">
        <f t="shared" si="62"/>
        <v>800</v>
      </c>
    </row>
    <row r="216" spans="1:28" ht="39.75" customHeight="1" x14ac:dyDescent="0.25">
      <c r="A216" s="111">
        <v>8</v>
      </c>
      <c r="B216" s="384" t="s">
        <v>461</v>
      </c>
      <c r="C216" s="124" t="s">
        <v>574</v>
      </c>
      <c r="D216" s="106"/>
      <c r="E216" s="110"/>
      <c r="F216" s="110"/>
      <c r="G216" s="110"/>
      <c r="H216" s="105"/>
      <c r="I216" s="110"/>
      <c r="J216" s="106"/>
      <c r="K216" s="110"/>
      <c r="L216" s="110"/>
      <c r="M216" s="110"/>
      <c r="N216" s="110"/>
      <c r="O216" s="110"/>
      <c r="P216" s="106"/>
      <c r="Q216" s="110"/>
      <c r="R216" s="110"/>
      <c r="S216" s="110">
        <v>920</v>
      </c>
      <c r="T216" s="110"/>
      <c r="U216" s="110"/>
      <c r="V216" s="110"/>
      <c r="W216" s="110"/>
      <c r="X216" s="110">
        <f t="shared" si="60"/>
        <v>920</v>
      </c>
      <c r="Y216" s="98">
        <v>0</v>
      </c>
      <c r="Z216" s="105">
        <f>X216+Q216+I216+2080</f>
        <v>3000</v>
      </c>
      <c r="AA216" s="118">
        <f t="shared" si="62"/>
        <v>1000</v>
      </c>
    </row>
    <row r="217" spans="1:28" ht="33" customHeight="1" x14ac:dyDescent="0.25">
      <c r="A217" s="111">
        <v>9</v>
      </c>
      <c r="B217" s="384" t="s">
        <v>462</v>
      </c>
      <c r="C217" s="124" t="s">
        <v>564</v>
      </c>
      <c r="D217" s="106"/>
      <c r="E217" s="110"/>
      <c r="F217" s="110"/>
      <c r="G217" s="110"/>
      <c r="H217" s="105"/>
      <c r="I217" s="110"/>
      <c r="J217" s="106"/>
      <c r="K217" s="110"/>
      <c r="L217" s="110"/>
      <c r="M217" s="110"/>
      <c r="N217" s="110"/>
      <c r="O217" s="110"/>
      <c r="P217" s="106"/>
      <c r="Q217" s="110"/>
      <c r="R217" s="110"/>
      <c r="S217" s="110">
        <v>920</v>
      </c>
      <c r="T217" s="110"/>
      <c r="U217" s="110"/>
      <c r="V217" s="110"/>
      <c r="W217" s="110"/>
      <c r="X217" s="110">
        <f t="shared" si="60"/>
        <v>920</v>
      </c>
      <c r="Y217" s="105">
        <f t="shared" ref="Y217:Y248" si="63">X217*20%</f>
        <v>184</v>
      </c>
      <c r="Z217" s="105">
        <f>X217+Q217+I217+2080</f>
        <v>3000</v>
      </c>
      <c r="AA217" s="118">
        <f t="shared" si="62"/>
        <v>1000</v>
      </c>
    </row>
    <row r="218" spans="1:28" ht="40.5" customHeight="1" x14ac:dyDescent="0.25">
      <c r="A218" s="111">
        <v>10</v>
      </c>
      <c r="B218" s="384" t="s">
        <v>222</v>
      </c>
      <c r="C218" s="124" t="s">
        <v>570</v>
      </c>
      <c r="D218" s="106">
        <v>1000</v>
      </c>
      <c r="E218" s="110"/>
      <c r="F218" s="110"/>
      <c r="G218" s="110"/>
      <c r="H218" s="105"/>
      <c r="I218" s="110">
        <f t="shared" ref="I218:I249" si="64">H218+G218+F218+E218+D218</f>
        <v>1000</v>
      </c>
      <c r="J218" s="106">
        <f t="shared" ref="J218:J249" si="65">I218*20%</f>
        <v>200</v>
      </c>
      <c r="K218" s="110">
        <v>1000</v>
      </c>
      <c r="L218" s="110"/>
      <c r="M218" s="110"/>
      <c r="N218" s="110"/>
      <c r="O218" s="110"/>
      <c r="P218" s="106"/>
      <c r="Q218" s="110">
        <f t="shared" ref="Q218:Q249" si="66">P218+O218+N218+M218+L218+K218</f>
        <v>1000</v>
      </c>
      <c r="R218" s="110">
        <f t="shared" ref="R218:R249" si="67">Q218*20%</f>
        <v>200</v>
      </c>
      <c r="S218" s="110">
        <v>1000</v>
      </c>
      <c r="T218" s="110"/>
      <c r="U218" s="110"/>
      <c r="V218" s="110"/>
      <c r="W218" s="110"/>
      <c r="X218" s="110">
        <f t="shared" si="60"/>
        <v>1000</v>
      </c>
      <c r="Y218" s="105">
        <f t="shared" si="63"/>
        <v>200</v>
      </c>
      <c r="Z218" s="105">
        <f t="shared" ref="Z218:Z249" si="68">X218+Q218+I218</f>
        <v>3000</v>
      </c>
      <c r="AA218" s="105">
        <f t="shared" si="62"/>
        <v>1000</v>
      </c>
    </row>
    <row r="219" spans="1:28" ht="35.25" customHeight="1" x14ac:dyDescent="0.25">
      <c r="A219" s="111">
        <v>11</v>
      </c>
      <c r="B219" s="384" t="s">
        <v>221</v>
      </c>
      <c r="C219" s="124" t="s">
        <v>570</v>
      </c>
      <c r="D219" s="106">
        <v>700</v>
      </c>
      <c r="E219" s="110"/>
      <c r="F219" s="110"/>
      <c r="G219" s="110"/>
      <c r="H219" s="105"/>
      <c r="I219" s="110">
        <f t="shared" si="64"/>
        <v>700</v>
      </c>
      <c r="J219" s="106">
        <f t="shared" si="65"/>
        <v>140</v>
      </c>
      <c r="K219" s="110">
        <v>700</v>
      </c>
      <c r="L219" s="110"/>
      <c r="M219" s="110"/>
      <c r="N219" s="110"/>
      <c r="O219" s="110"/>
      <c r="P219" s="106"/>
      <c r="Q219" s="110">
        <f t="shared" si="66"/>
        <v>700</v>
      </c>
      <c r="R219" s="110">
        <f t="shared" si="67"/>
        <v>140</v>
      </c>
      <c r="S219" s="110">
        <v>700</v>
      </c>
      <c r="T219" s="110"/>
      <c r="U219" s="110"/>
      <c r="V219" s="110"/>
      <c r="W219" s="110"/>
      <c r="X219" s="110">
        <f t="shared" si="60"/>
        <v>700</v>
      </c>
      <c r="Y219" s="105">
        <f t="shared" si="63"/>
        <v>140</v>
      </c>
      <c r="Z219" s="105">
        <f t="shared" si="68"/>
        <v>2100</v>
      </c>
      <c r="AA219" s="105">
        <f t="shared" si="62"/>
        <v>700</v>
      </c>
    </row>
    <row r="220" spans="1:28" ht="36.75" customHeight="1" x14ac:dyDescent="0.25">
      <c r="A220" s="111">
        <v>12</v>
      </c>
      <c r="B220" s="384" t="s">
        <v>220</v>
      </c>
      <c r="C220" s="124" t="s">
        <v>570</v>
      </c>
      <c r="D220" s="106">
        <v>1000</v>
      </c>
      <c r="E220" s="110"/>
      <c r="F220" s="110"/>
      <c r="G220" s="110"/>
      <c r="H220" s="105"/>
      <c r="I220" s="110">
        <f t="shared" si="64"/>
        <v>1000</v>
      </c>
      <c r="J220" s="106">
        <f t="shared" si="65"/>
        <v>200</v>
      </c>
      <c r="K220" s="110">
        <v>1000</v>
      </c>
      <c r="L220" s="110"/>
      <c r="M220" s="110"/>
      <c r="N220" s="110"/>
      <c r="O220" s="110"/>
      <c r="P220" s="106"/>
      <c r="Q220" s="110">
        <f t="shared" si="66"/>
        <v>1000</v>
      </c>
      <c r="R220" s="110">
        <f t="shared" si="67"/>
        <v>200</v>
      </c>
      <c r="S220" s="110">
        <v>1000</v>
      </c>
      <c r="T220" s="110"/>
      <c r="U220" s="110"/>
      <c r="V220" s="110"/>
      <c r="W220" s="110"/>
      <c r="X220" s="110">
        <f t="shared" si="60"/>
        <v>1000</v>
      </c>
      <c r="Y220" s="105">
        <f t="shared" si="63"/>
        <v>200</v>
      </c>
      <c r="Z220" s="105">
        <f t="shared" si="68"/>
        <v>3000</v>
      </c>
      <c r="AA220" s="105">
        <f t="shared" si="62"/>
        <v>1000</v>
      </c>
    </row>
    <row r="221" spans="1:28" ht="36" customHeight="1" x14ac:dyDescent="0.25">
      <c r="A221" s="111">
        <v>13</v>
      </c>
      <c r="B221" s="384" t="s">
        <v>219</v>
      </c>
      <c r="C221" s="124" t="s">
        <v>570</v>
      </c>
      <c r="D221" s="106">
        <v>1000</v>
      </c>
      <c r="E221" s="110"/>
      <c r="F221" s="110"/>
      <c r="G221" s="110"/>
      <c r="H221" s="105"/>
      <c r="I221" s="110">
        <f t="shared" si="64"/>
        <v>1000</v>
      </c>
      <c r="J221" s="106">
        <f t="shared" si="65"/>
        <v>200</v>
      </c>
      <c r="K221" s="110">
        <v>1000</v>
      </c>
      <c r="L221" s="110"/>
      <c r="M221" s="110"/>
      <c r="N221" s="110"/>
      <c r="O221" s="110"/>
      <c r="P221" s="106"/>
      <c r="Q221" s="110">
        <f t="shared" si="66"/>
        <v>1000</v>
      </c>
      <c r="R221" s="110">
        <f t="shared" si="67"/>
        <v>200</v>
      </c>
      <c r="S221" s="110">
        <v>1000</v>
      </c>
      <c r="T221" s="110"/>
      <c r="U221" s="110"/>
      <c r="V221" s="110"/>
      <c r="W221" s="110"/>
      <c r="X221" s="110">
        <f t="shared" si="60"/>
        <v>1000</v>
      </c>
      <c r="Y221" s="105">
        <f t="shared" si="63"/>
        <v>200</v>
      </c>
      <c r="Z221" s="105">
        <f t="shared" si="68"/>
        <v>3000</v>
      </c>
      <c r="AA221" s="105">
        <f t="shared" si="62"/>
        <v>1000</v>
      </c>
    </row>
    <row r="222" spans="1:28" ht="34.5" customHeight="1" x14ac:dyDescent="0.25">
      <c r="A222" s="111">
        <v>14</v>
      </c>
      <c r="B222" s="384" t="s">
        <v>218</v>
      </c>
      <c r="C222" s="124" t="s">
        <v>570</v>
      </c>
      <c r="D222" s="106">
        <v>1000</v>
      </c>
      <c r="E222" s="110"/>
      <c r="F222" s="110"/>
      <c r="G222" s="110"/>
      <c r="H222" s="105"/>
      <c r="I222" s="110">
        <f t="shared" si="64"/>
        <v>1000</v>
      </c>
      <c r="J222" s="106">
        <f t="shared" si="65"/>
        <v>200</v>
      </c>
      <c r="K222" s="110">
        <v>1000</v>
      </c>
      <c r="L222" s="110"/>
      <c r="M222" s="110"/>
      <c r="N222" s="110"/>
      <c r="O222" s="110"/>
      <c r="P222" s="106"/>
      <c r="Q222" s="110">
        <f t="shared" si="66"/>
        <v>1000</v>
      </c>
      <c r="R222" s="110">
        <f t="shared" si="67"/>
        <v>200</v>
      </c>
      <c r="S222" s="110">
        <v>1000</v>
      </c>
      <c r="T222" s="110"/>
      <c r="U222" s="110"/>
      <c r="V222" s="110"/>
      <c r="W222" s="110"/>
      <c r="X222" s="110">
        <f t="shared" si="60"/>
        <v>1000</v>
      </c>
      <c r="Y222" s="105">
        <f t="shared" si="63"/>
        <v>200</v>
      </c>
      <c r="Z222" s="105">
        <f t="shared" si="68"/>
        <v>3000</v>
      </c>
      <c r="AA222" s="105">
        <f t="shared" si="62"/>
        <v>1000</v>
      </c>
    </row>
    <row r="223" spans="1:28" ht="34.5" customHeight="1" x14ac:dyDescent="0.25">
      <c r="A223" s="111">
        <v>15</v>
      </c>
      <c r="B223" s="384" t="s">
        <v>217</v>
      </c>
      <c r="C223" s="124" t="s">
        <v>570</v>
      </c>
      <c r="D223" s="106">
        <v>1000</v>
      </c>
      <c r="E223" s="110"/>
      <c r="F223" s="110"/>
      <c r="G223" s="110"/>
      <c r="H223" s="105"/>
      <c r="I223" s="110">
        <f t="shared" si="64"/>
        <v>1000</v>
      </c>
      <c r="J223" s="106">
        <f t="shared" si="65"/>
        <v>200</v>
      </c>
      <c r="K223" s="110">
        <v>1000</v>
      </c>
      <c r="L223" s="110"/>
      <c r="M223" s="110"/>
      <c r="N223" s="110"/>
      <c r="O223" s="110"/>
      <c r="P223" s="106"/>
      <c r="Q223" s="110">
        <f t="shared" si="66"/>
        <v>1000</v>
      </c>
      <c r="R223" s="110">
        <f t="shared" si="67"/>
        <v>200</v>
      </c>
      <c r="S223" s="110">
        <v>757.14</v>
      </c>
      <c r="T223" s="110"/>
      <c r="U223" s="110"/>
      <c r="V223" s="110"/>
      <c r="W223" s="110">
        <v>242.85</v>
      </c>
      <c r="X223" s="110">
        <f t="shared" si="60"/>
        <v>999.99</v>
      </c>
      <c r="Y223" s="105">
        <f t="shared" si="63"/>
        <v>199.99800000000002</v>
      </c>
      <c r="Z223" s="105">
        <f t="shared" si="68"/>
        <v>2999.99</v>
      </c>
      <c r="AA223" s="105">
        <f t="shared" si="62"/>
        <v>999.99666666666656</v>
      </c>
    </row>
    <row r="224" spans="1:28" ht="28.5" customHeight="1" x14ac:dyDescent="0.25">
      <c r="A224" s="111">
        <v>16</v>
      </c>
      <c r="B224" s="384" t="s">
        <v>215</v>
      </c>
      <c r="C224" s="124" t="s">
        <v>570</v>
      </c>
      <c r="D224" s="106">
        <v>1000</v>
      </c>
      <c r="E224" s="110"/>
      <c r="F224" s="110"/>
      <c r="G224" s="110"/>
      <c r="H224" s="105"/>
      <c r="I224" s="110">
        <f t="shared" si="64"/>
        <v>1000</v>
      </c>
      <c r="J224" s="106">
        <f t="shared" si="65"/>
        <v>200</v>
      </c>
      <c r="K224" s="110">
        <v>1000</v>
      </c>
      <c r="L224" s="110"/>
      <c r="M224" s="110"/>
      <c r="N224" s="110"/>
      <c r="O224" s="110"/>
      <c r="P224" s="106"/>
      <c r="Q224" s="110">
        <f t="shared" si="66"/>
        <v>1000</v>
      </c>
      <c r="R224" s="110">
        <f t="shared" si="67"/>
        <v>200</v>
      </c>
      <c r="S224" s="110">
        <v>1000</v>
      </c>
      <c r="T224" s="110"/>
      <c r="U224" s="110"/>
      <c r="V224" s="110"/>
      <c r="W224" s="110"/>
      <c r="X224" s="110">
        <f t="shared" si="60"/>
        <v>1000</v>
      </c>
      <c r="Y224" s="105">
        <f t="shared" si="63"/>
        <v>200</v>
      </c>
      <c r="Z224" s="105">
        <f t="shared" si="68"/>
        <v>3000</v>
      </c>
      <c r="AA224" s="105">
        <f t="shared" si="62"/>
        <v>1000</v>
      </c>
    </row>
    <row r="225" spans="1:28" ht="29.25" customHeight="1" x14ac:dyDescent="0.25">
      <c r="A225" s="111">
        <v>17</v>
      </c>
      <c r="B225" s="384" t="s">
        <v>214</v>
      </c>
      <c r="C225" s="124" t="s">
        <v>570</v>
      </c>
      <c r="D225" s="106">
        <v>1000</v>
      </c>
      <c r="E225" s="110"/>
      <c r="F225" s="110"/>
      <c r="G225" s="110"/>
      <c r="H225" s="105"/>
      <c r="I225" s="110">
        <f t="shared" si="64"/>
        <v>1000</v>
      </c>
      <c r="J225" s="106">
        <f t="shared" si="65"/>
        <v>200</v>
      </c>
      <c r="K225" s="110">
        <v>1000</v>
      </c>
      <c r="L225" s="110"/>
      <c r="M225" s="110"/>
      <c r="N225" s="110"/>
      <c r="O225" s="110"/>
      <c r="P225" s="106"/>
      <c r="Q225" s="110">
        <f t="shared" si="66"/>
        <v>1000</v>
      </c>
      <c r="R225" s="110">
        <f t="shared" si="67"/>
        <v>200</v>
      </c>
      <c r="S225" s="110">
        <v>1000</v>
      </c>
      <c r="T225" s="110"/>
      <c r="U225" s="110"/>
      <c r="V225" s="110"/>
      <c r="W225" s="110"/>
      <c r="X225" s="110">
        <f t="shared" si="60"/>
        <v>1000</v>
      </c>
      <c r="Y225" s="105">
        <f t="shared" si="63"/>
        <v>200</v>
      </c>
      <c r="Z225" s="105">
        <f t="shared" si="68"/>
        <v>3000</v>
      </c>
      <c r="AA225" s="105">
        <f t="shared" si="62"/>
        <v>1000</v>
      </c>
    </row>
    <row r="226" spans="1:28" s="229" customFormat="1" ht="38.25" customHeight="1" x14ac:dyDescent="0.25">
      <c r="A226" s="111">
        <v>18</v>
      </c>
      <c r="B226" s="233" t="s">
        <v>213</v>
      </c>
      <c r="C226" s="124" t="s">
        <v>570</v>
      </c>
      <c r="D226" s="232">
        <v>1000</v>
      </c>
      <c r="E226" s="231"/>
      <c r="F226" s="231"/>
      <c r="G226" s="231"/>
      <c r="H226" s="230"/>
      <c r="I226" s="231">
        <f t="shared" si="64"/>
        <v>1000</v>
      </c>
      <c r="J226" s="232">
        <f t="shared" si="65"/>
        <v>200</v>
      </c>
      <c r="K226" s="231">
        <v>1000</v>
      </c>
      <c r="L226" s="231"/>
      <c r="M226" s="231"/>
      <c r="N226" s="231"/>
      <c r="O226" s="231"/>
      <c r="P226" s="232"/>
      <c r="Q226" s="231">
        <f t="shared" si="66"/>
        <v>1000</v>
      </c>
      <c r="R226" s="231">
        <f t="shared" si="67"/>
        <v>200</v>
      </c>
      <c r="S226" s="231">
        <v>1000</v>
      </c>
      <c r="T226" s="231"/>
      <c r="U226" s="231"/>
      <c r="V226" s="231"/>
      <c r="W226" s="231"/>
      <c r="X226" s="231">
        <f t="shared" si="60"/>
        <v>1000</v>
      </c>
      <c r="Y226" s="230">
        <f t="shared" si="63"/>
        <v>200</v>
      </c>
      <c r="Z226" s="230">
        <f t="shared" si="68"/>
        <v>3000</v>
      </c>
      <c r="AA226" s="230">
        <f t="shared" si="62"/>
        <v>1000</v>
      </c>
      <c r="AB226" s="229" t="s">
        <v>569</v>
      </c>
    </row>
    <row r="227" spans="1:28" ht="28.5" customHeight="1" x14ac:dyDescent="0.25">
      <c r="A227" s="111">
        <v>19</v>
      </c>
      <c r="B227" s="384" t="s">
        <v>212</v>
      </c>
      <c r="C227" s="124" t="s">
        <v>570</v>
      </c>
      <c r="D227" s="106">
        <v>1000</v>
      </c>
      <c r="E227" s="110"/>
      <c r="F227" s="110"/>
      <c r="G227" s="110"/>
      <c r="H227" s="105"/>
      <c r="I227" s="110">
        <f t="shared" si="64"/>
        <v>1000</v>
      </c>
      <c r="J227" s="106">
        <f t="shared" si="65"/>
        <v>200</v>
      </c>
      <c r="K227" s="110">
        <v>1000</v>
      </c>
      <c r="L227" s="110"/>
      <c r="M227" s="110"/>
      <c r="N227" s="110"/>
      <c r="O227" s="110"/>
      <c r="P227" s="106"/>
      <c r="Q227" s="110">
        <f t="shared" si="66"/>
        <v>1000</v>
      </c>
      <c r="R227" s="110">
        <f t="shared" si="67"/>
        <v>200</v>
      </c>
      <c r="S227" s="110">
        <v>1000</v>
      </c>
      <c r="T227" s="110"/>
      <c r="U227" s="110"/>
      <c r="V227" s="110"/>
      <c r="W227" s="110"/>
      <c r="X227" s="110">
        <f t="shared" si="60"/>
        <v>1000</v>
      </c>
      <c r="Y227" s="105">
        <f t="shared" si="63"/>
        <v>200</v>
      </c>
      <c r="Z227" s="105">
        <f t="shared" si="68"/>
        <v>3000</v>
      </c>
      <c r="AA227" s="105">
        <f t="shared" si="62"/>
        <v>1000</v>
      </c>
    </row>
    <row r="228" spans="1:28" ht="36" customHeight="1" x14ac:dyDescent="0.25">
      <c r="A228" s="111">
        <v>20</v>
      </c>
      <c r="B228" s="384" t="s">
        <v>211</v>
      </c>
      <c r="C228" s="124" t="s">
        <v>564</v>
      </c>
      <c r="D228" s="106">
        <v>800</v>
      </c>
      <c r="E228" s="110"/>
      <c r="F228" s="110"/>
      <c r="G228" s="110"/>
      <c r="H228" s="105"/>
      <c r="I228" s="110">
        <f t="shared" si="64"/>
        <v>800</v>
      </c>
      <c r="J228" s="106">
        <f t="shared" si="65"/>
        <v>160</v>
      </c>
      <c r="K228" s="110">
        <v>800</v>
      </c>
      <c r="L228" s="110"/>
      <c r="M228" s="110"/>
      <c r="N228" s="110"/>
      <c r="O228" s="110"/>
      <c r="P228" s="106"/>
      <c r="Q228" s="110">
        <f t="shared" si="66"/>
        <v>800</v>
      </c>
      <c r="R228" s="110">
        <f t="shared" si="67"/>
        <v>160</v>
      </c>
      <c r="S228" s="110">
        <v>800</v>
      </c>
      <c r="T228" s="110"/>
      <c r="U228" s="110"/>
      <c r="V228" s="110"/>
      <c r="W228" s="110"/>
      <c r="X228" s="110">
        <f t="shared" si="60"/>
        <v>800</v>
      </c>
      <c r="Y228" s="105">
        <f t="shared" si="63"/>
        <v>160</v>
      </c>
      <c r="Z228" s="105">
        <f t="shared" si="68"/>
        <v>2400</v>
      </c>
      <c r="AA228" s="105">
        <f t="shared" si="62"/>
        <v>800</v>
      </c>
    </row>
    <row r="229" spans="1:28" s="229" customFormat="1" ht="46.5" customHeight="1" x14ac:dyDescent="0.25">
      <c r="A229" s="111">
        <v>21</v>
      </c>
      <c r="B229" s="233" t="s">
        <v>210</v>
      </c>
      <c r="C229" s="124" t="s">
        <v>570</v>
      </c>
      <c r="D229" s="232">
        <v>1000</v>
      </c>
      <c r="E229" s="231"/>
      <c r="F229" s="231"/>
      <c r="G229" s="231"/>
      <c r="H229" s="230"/>
      <c r="I229" s="231">
        <f t="shared" si="64"/>
        <v>1000</v>
      </c>
      <c r="J229" s="232">
        <f t="shared" si="65"/>
        <v>200</v>
      </c>
      <c r="K229" s="231">
        <v>1000</v>
      </c>
      <c r="L229" s="231"/>
      <c r="M229" s="231"/>
      <c r="N229" s="231"/>
      <c r="O229" s="231"/>
      <c r="P229" s="232"/>
      <c r="Q229" s="231">
        <f t="shared" si="66"/>
        <v>1000</v>
      </c>
      <c r="R229" s="231">
        <f t="shared" si="67"/>
        <v>200</v>
      </c>
      <c r="S229" s="231">
        <v>1000</v>
      </c>
      <c r="T229" s="231"/>
      <c r="U229" s="231"/>
      <c r="V229" s="231"/>
      <c r="W229" s="231"/>
      <c r="X229" s="231">
        <f t="shared" si="60"/>
        <v>1000</v>
      </c>
      <c r="Y229" s="230">
        <f t="shared" si="63"/>
        <v>200</v>
      </c>
      <c r="Z229" s="230">
        <f t="shared" si="68"/>
        <v>3000</v>
      </c>
      <c r="AA229" s="230">
        <f t="shared" si="62"/>
        <v>1000</v>
      </c>
      <c r="AB229" s="229" t="s">
        <v>569</v>
      </c>
    </row>
    <row r="230" spans="1:28" s="229" customFormat="1" ht="41.25" customHeight="1" x14ac:dyDescent="0.25">
      <c r="A230" s="111">
        <v>22</v>
      </c>
      <c r="B230" s="233" t="s">
        <v>209</v>
      </c>
      <c r="C230" s="124" t="s">
        <v>570</v>
      </c>
      <c r="D230" s="232">
        <v>800</v>
      </c>
      <c r="E230" s="231"/>
      <c r="F230" s="231"/>
      <c r="G230" s="231"/>
      <c r="H230" s="230"/>
      <c r="I230" s="231">
        <f t="shared" si="64"/>
        <v>800</v>
      </c>
      <c r="J230" s="232">
        <f t="shared" si="65"/>
        <v>160</v>
      </c>
      <c r="K230" s="231">
        <v>800</v>
      </c>
      <c r="L230" s="231"/>
      <c r="M230" s="231"/>
      <c r="N230" s="231"/>
      <c r="O230" s="231"/>
      <c r="P230" s="232"/>
      <c r="Q230" s="231">
        <f t="shared" si="66"/>
        <v>800</v>
      </c>
      <c r="R230" s="231">
        <f t="shared" si="67"/>
        <v>160</v>
      </c>
      <c r="S230" s="231">
        <v>800</v>
      </c>
      <c r="T230" s="231"/>
      <c r="U230" s="231"/>
      <c r="V230" s="231"/>
      <c r="W230" s="231"/>
      <c r="X230" s="231">
        <f t="shared" si="60"/>
        <v>800</v>
      </c>
      <c r="Y230" s="230">
        <f t="shared" si="63"/>
        <v>160</v>
      </c>
      <c r="Z230" s="230">
        <f t="shared" si="68"/>
        <v>2400</v>
      </c>
      <c r="AA230" s="230">
        <f t="shared" si="62"/>
        <v>800</v>
      </c>
      <c r="AB230" s="229" t="s">
        <v>569</v>
      </c>
    </row>
    <row r="231" spans="1:28" s="229" customFormat="1" ht="43.5" customHeight="1" x14ac:dyDescent="0.25">
      <c r="A231" s="111">
        <v>23</v>
      </c>
      <c r="B231" s="233" t="s">
        <v>208</v>
      </c>
      <c r="C231" s="124" t="s">
        <v>570</v>
      </c>
      <c r="D231" s="232">
        <v>800</v>
      </c>
      <c r="E231" s="231"/>
      <c r="F231" s="231"/>
      <c r="G231" s="231"/>
      <c r="H231" s="230"/>
      <c r="I231" s="231">
        <f t="shared" si="64"/>
        <v>800</v>
      </c>
      <c r="J231" s="232">
        <f t="shared" si="65"/>
        <v>160</v>
      </c>
      <c r="K231" s="231">
        <v>800</v>
      </c>
      <c r="L231" s="231"/>
      <c r="M231" s="231"/>
      <c r="N231" s="231"/>
      <c r="O231" s="231"/>
      <c r="P231" s="232"/>
      <c r="Q231" s="231">
        <f t="shared" si="66"/>
        <v>800</v>
      </c>
      <c r="R231" s="231">
        <f t="shared" si="67"/>
        <v>160</v>
      </c>
      <c r="S231" s="231">
        <v>800</v>
      </c>
      <c r="T231" s="231"/>
      <c r="U231" s="231"/>
      <c r="V231" s="231"/>
      <c r="W231" s="231"/>
      <c r="X231" s="231">
        <f t="shared" si="60"/>
        <v>800</v>
      </c>
      <c r="Y231" s="230">
        <f t="shared" si="63"/>
        <v>160</v>
      </c>
      <c r="Z231" s="230">
        <f t="shared" si="68"/>
        <v>2400</v>
      </c>
      <c r="AA231" s="230">
        <f t="shared" si="62"/>
        <v>800</v>
      </c>
      <c r="AB231" s="229" t="s">
        <v>569</v>
      </c>
    </row>
    <row r="232" spans="1:28" s="229" customFormat="1" ht="41.25" customHeight="1" x14ac:dyDescent="0.25">
      <c r="A232" s="111">
        <v>24</v>
      </c>
      <c r="B232" s="233" t="s">
        <v>207</v>
      </c>
      <c r="C232" s="124" t="s">
        <v>570</v>
      </c>
      <c r="D232" s="232">
        <v>1000</v>
      </c>
      <c r="E232" s="231"/>
      <c r="F232" s="231"/>
      <c r="G232" s="231"/>
      <c r="H232" s="230"/>
      <c r="I232" s="231">
        <f t="shared" si="64"/>
        <v>1000</v>
      </c>
      <c r="J232" s="232">
        <f t="shared" si="65"/>
        <v>200</v>
      </c>
      <c r="K232" s="231">
        <v>1000</v>
      </c>
      <c r="L232" s="231"/>
      <c r="M232" s="231"/>
      <c r="N232" s="231"/>
      <c r="O232" s="231"/>
      <c r="P232" s="232"/>
      <c r="Q232" s="231">
        <f t="shared" si="66"/>
        <v>1000</v>
      </c>
      <c r="R232" s="231">
        <f t="shared" si="67"/>
        <v>200</v>
      </c>
      <c r="S232" s="231">
        <v>1000</v>
      </c>
      <c r="T232" s="231"/>
      <c r="U232" s="231"/>
      <c r="V232" s="231"/>
      <c r="W232" s="231"/>
      <c r="X232" s="231">
        <f t="shared" si="60"/>
        <v>1000</v>
      </c>
      <c r="Y232" s="230">
        <f t="shared" si="63"/>
        <v>200</v>
      </c>
      <c r="Z232" s="230">
        <f t="shared" si="68"/>
        <v>3000</v>
      </c>
      <c r="AA232" s="230">
        <f t="shared" si="62"/>
        <v>1000</v>
      </c>
      <c r="AB232" s="229" t="s">
        <v>569</v>
      </c>
    </row>
    <row r="233" spans="1:28" s="229" customFormat="1" ht="41.25" customHeight="1" x14ac:dyDescent="0.25">
      <c r="A233" s="111">
        <v>25</v>
      </c>
      <c r="B233" s="233" t="s">
        <v>206</v>
      </c>
      <c r="C233" s="124" t="s">
        <v>570</v>
      </c>
      <c r="D233" s="232">
        <v>1000</v>
      </c>
      <c r="E233" s="231"/>
      <c r="F233" s="231"/>
      <c r="G233" s="231"/>
      <c r="H233" s="230"/>
      <c r="I233" s="231">
        <f t="shared" si="64"/>
        <v>1000</v>
      </c>
      <c r="J233" s="232">
        <f t="shared" si="65"/>
        <v>200</v>
      </c>
      <c r="K233" s="231">
        <v>1000</v>
      </c>
      <c r="L233" s="231"/>
      <c r="M233" s="231"/>
      <c r="N233" s="231"/>
      <c r="O233" s="231"/>
      <c r="P233" s="232"/>
      <c r="Q233" s="231">
        <f t="shared" si="66"/>
        <v>1000</v>
      </c>
      <c r="R233" s="231">
        <f t="shared" si="67"/>
        <v>200</v>
      </c>
      <c r="S233" s="231">
        <v>1000</v>
      </c>
      <c r="T233" s="231"/>
      <c r="U233" s="231"/>
      <c r="V233" s="231"/>
      <c r="W233" s="231"/>
      <c r="X233" s="231">
        <f t="shared" si="60"/>
        <v>1000</v>
      </c>
      <c r="Y233" s="230">
        <f t="shared" si="63"/>
        <v>200</v>
      </c>
      <c r="Z233" s="230">
        <f t="shared" si="68"/>
        <v>3000</v>
      </c>
      <c r="AA233" s="230">
        <f t="shared" si="62"/>
        <v>1000</v>
      </c>
      <c r="AB233" s="229" t="s">
        <v>569</v>
      </c>
    </row>
    <row r="234" spans="1:28" ht="38.25" customHeight="1" x14ac:dyDescent="0.25">
      <c r="A234" s="111">
        <v>26</v>
      </c>
      <c r="B234" s="384" t="s">
        <v>205</v>
      </c>
      <c r="C234" s="124" t="s">
        <v>570</v>
      </c>
      <c r="D234" s="106">
        <v>1000</v>
      </c>
      <c r="E234" s="110"/>
      <c r="F234" s="110"/>
      <c r="G234" s="110"/>
      <c r="H234" s="105"/>
      <c r="I234" s="110">
        <f t="shared" si="64"/>
        <v>1000</v>
      </c>
      <c r="J234" s="106">
        <f t="shared" si="65"/>
        <v>200</v>
      </c>
      <c r="K234" s="110">
        <v>1000</v>
      </c>
      <c r="L234" s="110"/>
      <c r="M234" s="110"/>
      <c r="N234" s="110"/>
      <c r="O234" s="110"/>
      <c r="P234" s="106"/>
      <c r="Q234" s="110">
        <f t="shared" si="66"/>
        <v>1000</v>
      </c>
      <c r="R234" s="110">
        <f t="shared" si="67"/>
        <v>200</v>
      </c>
      <c r="S234" s="110">
        <v>1000</v>
      </c>
      <c r="T234" s="110"/>
      <c r="U234" s="110"/>
      <c r="V234" s="110"/>
      <c r="W234" s="110"/>
      <c r="X234" s="110">
        <f t="shared" si="60"/>
        <v>1000</v>
      </c>
      <c r="Y234" s="105">
        <f t="shared" si="63"/>
        <v>200</v>
      </c>
      <c r="Z234" s="105">
        <f t="shared" si="68"/>
        <v>3000</v>
      </c>
      <c r="AA234" s="105">
        <f t="shared" si="62"/>
        <v>1000</v>
      </c>
    </row>
    <row r="235" spans="1:28" ht="49.5" customHeight="1" x14ac:dyDescent="0.25">
      <c r="A235" s="111">
        <v>27</v>
      </c>
      <c r="B235" s="384" t="s">
        <v>204</v>
      </c>
      <c r="C235" s="124" t="s">
        <v>571</v>
      </c>
      <c r="D235" s="106">
        <v>800</v>
      </c>
      <c r="E235" s="110"/>
      <c r="F235" s="110"/>
      <c r="G235" s="110"/>
      <c r="H235" s="105"/>
      <c r="I235" s="110">
        <f t="shared" si="64"/>
        <v>800</v>
      </c>
      <c r="J235" s="106">
        <f t="shared" si="65"/>
        <v>160</v>
      </c>
      <c r="K235" s="110">
        <v>800</v>
      </c>
      <c r="L235" s="110"/>
      <c r="M235" s="110"/>
      <c r="N235" s="110"/>
      <c r="O235" s="110"/>
      <c r="P235" s="106"/>
      <c r="Q235" s="110">
        <f t="shared" si="66"/>
        <v>800</v>
      </c>
      <c r="R235" s="110">
        <f t="shared" si="67"/>
        <v>160</v>
      </c>
      <c r="S235" s="110">
        <v>800</v>
      </c>
      <c r="T235" s="110"/>
      <c r="U235" s="110"/>
      <c r="V235" s="110"/>
      <c r="W235" s="110"/>
      <c r="X235" s="110">
        <f t="shared" si="60"/>
        <v>800</v>
      </c>
      <c r="Y235" s="105">
        <f t="shared" si="63"/>
        <v>160</v>
      </c>
      <c r="Z235" s="105">
        <f t="shared" si="68"/>
        <v>2400</v>
      </c>
      <c r="AA235" s="105">
        <f t="shared" si="62"/>
        <v>800</v>
      </c>
    </row>
    <row r="236" spans="1:28" ht="44.25" customHeight="1" x14ac:dyDescent="0.25">
      <c r="A236" s="111">
        <v>28</v>
      </c>
      <c r="B236" s="384" t="s">
        <v>203</v>
      </c>
      <c r="C236" s="124" t="s">
        <v>571</v>
      </c>
      <c r="D236" s="106">
        <v>800</v>
      </c>
      <c r="E236" s="110"/>
      <c r="F236" s="110"/>
      <c r="G236" s="110"/>
      <c r="H236" s="105"/>
      <c r="I236" s="110">
        <f t="shared" si="64"/>
        <v>800</v>
      </c>
      <c r="J236" s="106">
        <f t="shared" si="65"/>
        <v>160</v>
      </c>
      <c r="K236" s="110">
        <v>560</v>
      </c>
      <c r="L236" s="110"/>
      <c r="M236" s="110"/>
      <c r="N236" s="110"/>
      <c r="O236" s="110"/>
      <c r="P236" s="106">
        <v>240</v>
      </c>
      <c r="Q236" s="110">
        <f t="shared" si="66"/>
        <v>800</v>
      </c>
      <c r="R236" s="110">
        <f t="shared" si="67"/>
        <v>160</v>
      </c>
      <c r="S236" s="110">
        <v>800</v>
      </c>
      <c r="T236" s="110"/>
      <c r="U236" s="110"/>
      <c r="V236" s="110"/>
      <c r="W236" s="110"/>
      <c r="X236" s="110">
        <f t="shared" si="60"/>
        <v>800</v>
      </c>
      <c r="Y236" s="105">
        <f t="shared" si="63"/>
        <v>160</v>
      </c>
      <c r="Z236" s="105">
        <f t="shared" si="68"/>
        <v>2400</v>
      </c>
      <c r="AA236" s="105">
        <f t="shared" si="62"/>
        <v>800</v>
      </c>
    </row>
    <row r="237" spans="1:28" ht="45" customHeight="1" x14ac:dyDescent="0.25">
      <c r="A237" s="111">
        <v>29</v>
      </c>
      <c r="B237" s="384" t="s">
        <v>202</v>
      </c>
      <c r="C237" s="124" t="s">
        <v>571</v>
      </c>
      <c r="D237" s="106">
        <v>800</v>
      </c>
      <c r="E237" s="110"/>
      <c r="F237" s="110"/>
      <c r="G237" s="110"/>
      <c r="H237" s="105"/>
      <c r="I237" s="110">
        <f t="shared" si="64"/>
        <v>800</v>
      </c>
      <c r="J237" s="106">
        <f t="shared" si="65"/>
        <v>160</v>
      </c>
      <c r="K237" s="110">
        <v>800</v>
      </c>
      <c r="L237" s="110"/>
      <c r="M237" s="110"/>
      <c r="N237" s="110"/>
      <c r="O237" s="110"/>
      <c r="P237" s="106"/>
      <c r="Q237" s="110">
        <f t="shared" si="66"/>
        <v>800</v>
      </c>
      <c r="R237" s="110">
        <f t="shared" si="67"/>
        <v>160</v>
      </c>
      <c r="S237" s="110">
        <v>800</v>
      </c>
      <c r="T237" s="110"/>
      <c r="U237" s="110"/>
      <c r="V237" s="110"/>
      <c r="W237" s="110"/>
      <c r="X237" s="110">
        <f t="shared" si="60"/>
        <v>800</v>
      </c>
      <c r="Y237" s="105">
        <f t="shared" si="63"/>
        <v>160</v>
      </c>
      <c r="Z237" s="105">
        <f t="shared" si="68"/>
        <v>2400</v>
      </c>
      <c r="AA237" s="105">
        <f t="shared" si="62"/>
        <v>800</v>
      </c>
    </row>
    <row r="238" spans="1:28" ht="45" customHeight="1" x14ac:dyDescent="0.25">
      <c r="A238" s="111">
        <v>30</v>
      </c>
      <c r="B238" s="384" t="s">
        <v>201</v>
      </c>
      <c r="C238" s="124" t="s">
        <v>571</v>
      </c>
      <c r="D238" s="106">
        <f>360+160</f>
        <v>520</v>
      </c>
      <c r="E238" s="110"/>
      <c r="F238" s="110"/>
      <c r="G238" s="110"/>
      <c r="H238" s="105">
        <v>280</v>
      </c>
      <c r="I238" s="110">
        <f t="shared" si="64"/>
        <v>800</v>
      </c>
      <c r="J238" s="106">
        <f t="shared" si="65"/>
        <v>160</v>
      </c>
      <c r="K238" s="110">
        <v>800</v>
      </c>
      <c r="L238" s="110"/>
      <c r="M238" s="110"/>
      <c r="N238" s="110"/>
      <c r="O238" s="110"/>
      <c r="P238" s="106"/>
      <c r="Q238" s="110">
        <f t="shared" si="66"/>
        <v>800</v>
      </c>
      <c r="R238" s="110">
        <f t="shared" si="67"/>
        <v>160</v>
      </c>
      <c r="S238" s="110">
        <v>800</v>
      </c>
      <c r="T238" s="110"/>
      <c r="U238" s="110"/>
      <c r="V238" s="110"/>
      <c r="W238" s="110"/>
      <c r="X238" s="110">
        <f t="shared" si="60"/>
        <v>800</v>
      </c>
      <c r="Y238" s="105">
        <f t="shared" si="63"/>
        <v>160</v>
      </c>
      <c r="Z238" s="105">
        <f t="shared" si="68"/>
        <v>2400</v>
      </c>
      <c r="AA238" s="105">
        <f t="shared" si="62"/>
        <v>800</v>
      </c>
    </row>
    <row r="239" spans="1:28" ht="39.75" customHeight="1" x14ac:dyDescent="0.25">
      <c r="A239" s="111">
        <v>31</v>
      </c>
      <c r="B239" s="384" t="s">
        <v>200</v>
      </c>
      <c r="C239" s="124" t="s">
        <v>571</v>
      </c>
      <c r="D239" s="106">
        <v>800</v>
      </c>
      <c r="E239" s="110"/>
      <c r="F239" s="110"/>
      <c r="G239" s="110"/>
      <c r="H239" s="105"/>
      <c r="I239" s="110">
        <f t="shared" si="64"/>
        <v>800</v>
      </c>
      <c r="J239" s="106">
        <f t="shared" si="65"/>
        <v>160</v>
      </c>
      <c r="K239" s="110">
        <v>800</v>
      </c>
      <c r="L239" s="110"/>
      <c r="M239" s="110"/>
      <c r="N239" s="110"/>
      <c r="O239" s="110"/>
      <c r="P239" s="106"/>
      <c r="Q239" s="110">
        <f t="shared" si="66"/>
        <v>800</v>
      </c>
      <c r="R239" s="110">
        <f t="shared" si="67"/>
        <v>160</v>
      </c>
      <c r="S239" s="110">
        <v>800</v>
      </c>
      <c r="T239" s="110"/>
      <c r="U239" s="110"/>
      <c r="V239" s="110"/>
      <c r="W239" s="110"/>
      <c r="X239" s="110">
        <f t="shared" si="60"/>
        <v>800</v>
      </c>
      <c r="Y239" s="105">
        <f t="shared" si="63"/>
        <v>160</v>
      </c>
      <c r="Z239" s="105">
        <f t="shared" si="68"/>
        <v>2400</v>
      </c>
      <c r="AA239" s="105">
        <f t="shared" si="62"/>
        <v>800</v>
      </c>
    </row>
    <row r="240" spans="1:28" ht="52.5" customHeight="1" x14ac:dyDescent="0.25">
      <c r="A240" s="111">
        <v>32</v>
      </c>
      <c r="B240" s="384" t="s">
        <v>199</v>
      </c>
      <c r="C240" s="124" t="s">
        <v>571</v>
      </c>
      <c r="D240" s="106">
        <v>800</v>
      </c>
      <c r="E240" s="110"/>
      <c r="F240" s="110"/>
      <c r="G240" s="110"/>
      <c r="H240" s="105"/>
      <c r="I240" s="110">
        <f t="shared" si="64"/>
        <v>800</v>
      </c>
      <c r="J240" s="106">
        <f t="shared" si="65"/>
        <v>160</v>
      </c>
      <c r="K240" s="110">
        <v>800</v>
      </c>
      <c r="L240" s="110"/>
      <c r="M240" s="110"/>
      <c r="N240" s="110"/>
      <c r="O240" s="110"/>
      <c r="P240" s="106"/>
      <c r="Q240" s="110">
        <f t="shared" si="66"/>
        <v>800</v>
      </c>
      <c r="R240" s="110">
        <f t="shared" si="67"/>
        <v>160</v>
      </c>
      <c r="S240" s="110">
        <v>800</v>
      </c>
      <c r="T240" s="110"/>
      <c r="U240" s="110"/>
      <c r="V240" s="110"/>
      <c r="W240" s="110"/>
      <c r="X240" s="110">
        <f t="shared" ref="X240:X271" si="69">W240+V240+U240+T240+S240</f>
        <v>800</v>
      </c>
      <c r="Y240" s="105">
        <f t="shared" si="63"/>
        <v>160</v>
      </c>
      <c r="Z240" s="105">
        <f t="shared" si="68"/>
        <v>2400</v>
      </c>
      <c r="AA240" s="105">
        <f t="shared" si="62"/>
        <v>800</v>
      </c>
    </row>
    <row r="241" spans="1:28" ht="41.25" customHeight="1" x14ac:dyDescent="0.25">
      <c r="A241" s="111">
        <v>33</v>
      </c>
      <c r="B241" s="384" t="s">
        <v>198</v>
      </c>
      <c r="C241" s="124" t="s">
        <v>571</v>
      </c>
      <c r="D241" s="106">
        <v>600</v>
      </c>
      <c r="E241" s="110"/>
      <c r="F241" s="110"/>
      <c r="G241" s="110"/>
      <c r="H241" s="105">
        <v>400</v>
      </c>
      <c r="I241" s="110">
        <f t="shared" si="64"/>
        <v>1000</v>
      </c>
      <c r="J241" s="106">
        <f t="shared" si="65"/>
        <v>200</v>
      </c>
      <c r="K241" s="110">
        <f>600+400</f>
        <v>1000</v>
      </c>
      <c r="L241" s="110"/>
      <c r="M241" s="110"/>
      <c r="N241" s="110"/>
      <c r="O241" s="110"/>
      <c r="P241" s="106"/>
      <c r="Q241" s="110">
        <f t="shared" si="66"/>
        <v>1000</v>
      </c>
      <c r="R241" s="110">
        <f t="shared" si="67"/>
        <v>200</v>
      </c>
      <c r="S241" s="110">
        <v>1000</v>
      </c>
      <c r="T241" s="110"/>
      <c r="U241" s="110"/>
      <c r="V241" s="110">
        <v>750</v>
      </c>
      <c r="W241" s="110"/>
      <c r="X241" s="110">
        <f t="shared" si="69"/>
        <v>1750</v>
      </c>
      <c r="Y241" s="105">
        <f t="shared" si="63"/>
        <v>350</v>
      </c>
      <c r="Z241" s="105">
        <f t="shared" si="68"/>
        <v>3750</v>
      </c>
      <c r="AA241" s="105">
        <f t="shared" si="62"/>
        <v>1250</v>
      </c>
    </row>
    <row r="242" spans="1:28" ht="41.25" customHeight="1" x14ac:dyDescent="0.25">
      <c r="A242" s="111">
        <v>34</v>
      </c>
      <c r="B242" s="384" t="s">
        <v>197</v>
      </c>
      <c r="C242" s="124" t="s">
        <v>570</v>
      </c>
      <c r="D242" s="106">
        <v>800</v>
      </c>
      <c r="E242" s="110"/>
      <c r="F242" s="110"/>
      <c r="G242" s="110"/>
      <c r="H242" s="105"/>
      <c r="I242" s="110">
        <f t="shared" si="64"/>
        <v>800</v>
      </c>
      <c r="J242" s="106">
        <f t="shared" si="65"/>
        <v>160</v>
      </c>
      <c r="K242" s="110">
        <v>800</v>
      </c>
      <c r="L242" s="110"/>
      <c r="M242" s="110"/>
      <c r="N242" s="110"/>
      <c r="O242" s="110"/>
      <c r="P242" s="106"/>
      <c r="Q242" s="110">
        <f t="shared" si="66"/>
        <v>800</v>
      </c>
      <c r="R242" s="110">
        <f t="shared" si="67"/>
        <v>160</v>
      </c>
      <c r="S242" s="110">
        <v>800</v>
      </c>
      <c r="T242" s="110"/>
      <c r="U242" s="110"/>
      <c r="V242" s="110"/>
      <c r="W242" s="110"/>
      <c r="X242" s="110">
        <f t="shared" si="69"/>
        <v>800</v>
      </c>
      <c r="Y242" s="105">
        <f t="shared" si="63"/>
        <v>160</v>
      </c>
      <c r="Z242" s="105">
        <f t="shared" si="68"/>
        <v>2400</v>
      </c>
      <c r="AA242" s="105">
        <f t="shared" si="62"/>
        <v>800</v>
      </c>
    </row>
    <row r="243" spans="1:28" s="229" customFormat="1" ht="39.75" customHeight="1" x14ac:dyDescent="0.25">
      <c r="A243" s="111">
        <v>35</v>
      </c>
      <c r="B243" s="233" t="s">
        <v>196</v>
      </c>
      <c r="C243" s="124" t="s">
        <v>570</v>
      </c>
      <c r="D243" s="232">
        <v>1000</v>
      </c>
      <c r="E243" s="231"/>
      <c r="F243" s="231"/>
      <c r="G243" s="231"/>
      <c r="H243" s="230"/>
      <c r="I243" s="231">
        <f t="shared" si="64"/>
        <v>1000</v>
      </c>
      <c r="J243" s="232">
        <f t="shared" si="65"/>
        <v>200</v>
      </c>
      <c r="K243" s="231">
        <v>1000</v>
      </c>
      <c r="L243" s="231"/>
      <c r="M243" s="231"/>
      <c r="N243" s="231"/>
      <c r="O243" s="231"/>
      <c r="P243" s="232"/>
      <c r="Q243" s="231">
        <f t="shared" si="66"/>
        <v>1000</v>
      </c>
      <c r="R243" s="231">
        <f t="shared" si="67"/>
        <v>200</v>
      </c>
      <c r="S243" s="231">
        <v>1000</v>
      </c>
      <c r="T243" s="231"/>
      <c r="U243" s="231"/>
      <c r="V243" s="231"/>
      <c r="W243" s="231"/>
      <c r="X243" s="231">
        <f t="shared" si="69"/>
        <v>1000</v>
      </c>
      <c r="Y243" s="230">
        <f t="shared" si="63"/>
        <v>200</v>
      </c>
      <c r="Z243" s="230">
        <f t="shared" si="68"/>
        <v>3000</v>
      </c>
      <c r="AA243" s="230">
        <f t="shared" si="62"/>
        <v>1000</v>
      </c>
      <c r="AB243" s="229" t="s">
        <v>569</v>
      </c>
    </row>
    <row r="244" spans="1:28" ht="39.75" customHeight="1" x14ac:dyDescent="0.25">
      <c r="A244" s="111">
        <v>36</v>
      </c>
      <c r="B244" s="384" t="s">
        <v>195</v>
      </c>
      <c r="C244" s="124" t="s">
        <v>571</v>
      </c>
      <c r="D244" s="106">
        <v>1000</v>
      </c>
      <c r="E244" s="110"/>
      <c r="F244" s="110"/>
      <c r="G244" s="110"/>
      <c r="H244" s="105"/>
      <c r="I244" s="110">
        <f t="shared" si="64"/>
        <v>1000</v>
      </c>
      <c r="J244" s="106">
        <f t="shared" si="65"/>
        <v>200</v>
      </c>
      <c r="K244" s="110">
        <v>1000</v>
      </c>
      <c r="L244" s="110"/>
      <c r="M244" s="110"/>
      <c r="N244" s="110"/>
      <c r="O244" s="110"/>
      <c r="P244" s="106"/>
      <c r="Q244" s="110">
        <f t="shared" si="66"/>
        <v>1000</v>
      </c>
      <c r="R244" s="110">
        <f t="shared" si="67"/>
        <v>200</v>
      </c>
      <c r="S244" s="110">
        <v>1000</v>
      </c>
      <c r="T244" s="110"/>
      <c r="U244" s="110"/>
      <c r="V244" s="110">
        <v>750</v>
      </c>
      <c r="W244" s="110"/>
      <c r="X244" s="110">
        <f t="shared" si="69"/>
        <v>1750</v>
      </c>
      <c r="Y244" s="105">
        <f t="shared" si="63"/>
        <v>350</v>
      </c>
      <c r="Z244" s="105">
        <f t="shared" si="68"/>
        <v>3750</v>
      </c>
      <c r="AA244" s="105">
        <f t="shared" si="62"/>
        <v>1250</v>
      </c>
    </row>
    <row r="245" spans="1:28" ht="32.25" customHeight="1" x14ac:dyDescent="0.25">
      <c r="A245" s="111">
        <v>37</v>
      </c>
      <c r="B245" s="384" t="s">
        <v>194</v>
      </c>
      <c r="C245" s="124" t="s">
        <v>573</v>
      </c>
      <c r="D245" s="106">
        <v>572.73</v>
      </c>
      <c r="E245" s="110"/>
      <c r="F245" s="110"/>
      <c r="G245" s="110"/>
      <c r="H245" s="105">
        <v>427.27</v>
      </c>
      <c r="I245" s="110">
        <f t="shared" si="64"/>
        <v>1000</v>
      </c>
      <c r="J245" s="106">
        <f t="shared" si="65"/>
        <v>200</v>
      </c>
      <c r="K245" s="110">
        <v>1000</v>
      </c>
      <c r="L245" s="110"/>
      <c r="M245" s="110"/>
      <c r="N245" s="110"/>
      <c r="O245" s="110"/>
      <c r="P245" s="106"/>
      <c r="Q245" s="110">
        <f t="shared" si="66"/>
        <v>1000</v>
      </c>
      <c r="R245" s="110">
        <f t="shared" si="67"/>
        <v>200</v>
      </c>
      <c r="S245" s="110">
        <v>1000</v>
      </c>
      <c r="T245" s="110"/>
      <c r="U245" s="110"/>
      <c r="V245" s="110"/>
      <c r="W245" s="110"/>
      <c r="X245" s="110">
        <f t="shared" si="69"/>
        <v>1000</v>
      </c>
      <c r="Y245" s="105">
        <f t="shared" si="63"/>
        <v>200</v>
      </c>
      <c r="Z245" s="105">
        <f t="shared" si="68"/>
        <v>3000</v>
      </c>
      <c r="AA245" s="105">
        <f t="shared" si="62"/>
        <v>1000</v>
      </c>
    </row>
    <row r="246" spans="1:28" ht="34.5" customHeight="1" x14ac:dyDescent="0.25">
      <c r="A246" s="111">
        <v>38</v>
      </c>
      <c r="B246" s="384" t="s">
        <v>193</v>
      </c>
      <c r="C246" s="124" t="s">
        <v>573</v>
      </c>
      <c r="D246" s="106">
        <v>1250</v>
      </c>
      <c r="E246" s="110"/>
      <c r="F246" s="110"/>
      <c r="G246" s="110"/>
      <c r="H246" s="105"/>
      <c r="I246" s="110">
        <f t="shared" si="64"/>
        <v>1250</v>
      </c>
      <c r="J246" s="106">
        <f t="shared" si="65"/>
        <v>250</v>
      </c>
      <c r="K246" s="110">
        <v>1250</v>
      </c>
      <c r="L246" s="110"/>
      <c r="M246" s="110"/>
      <c r="N246" s="110"/>
      <c r="O246" s="110"/>
      <c r="P246" s="106"/>
      <c r="Q246" s="110">
        <f t="shared" si="66"/>
        <v>1250</v>
      </c>
      <c r="R246" s="110">
        <f t="shared" si="67"/>
        <v>250</v>
      </c>
      <c r="S246" s="110">
        <v>1250</v>
      </c>
      <c r="T246" s="110"/>
      <c r="U246" s="110"/>
      <c r="V246" s="110"/>
      <c r="W246" s="110"/>
      <c r="X246" s="110">
        <f t="shared" si="69"/>
        <v>1250</v>
      </c>
      <c r="Y246" s="105">
        <f t="shared" si="63"/>
        <v>250</v>
      </c>
      <c r="Z246" s="105">
        <f t="shared" si="68"/>
        <v>3750</v>
      </c>
      <c r="AA246" s="105">
        <f t="shared" ref="AA246:AA277" si="70">Z246/3</f>
        <v>1250</v>
      </c>
    </row>
    <row r="247" spans="1:28" ht="33.75" customHeight="1" x14ac:dyDescent="0.25">
      <c r="A247" s="111">
        <v>39</v>
      </c>
      <c r="B247" s="384" t="s">
        <v>192</v>
      </c>
      <c r="C247" s="124" t="s">
        <v>572</v>
      </c>
      <c r="D247" s="106">
        <v>2150</v>
      </c>
      <c r="E247" s="110"/>
      <c r="F247" s="110"/>
      <c r="G247" s="110">
        <v>2150</v>
      </c>
      <c r="H247" s="105"/>
      <c r="I247" s="110">
        <f t="shared" si="64"/>
        <v>4300</v>
      </c>
      <c r="J247" s="106">
        <f t="shared" si="65"/>
        <v>860</v>
      </c>
      <c r="K247" s="110">
        <v>2150</v>
      </c>
      <c r="L247" s="110"/>
      <c r="M247" s="110"/>
      <c r="N247" s="110"/>
      <c r="O247" s="110">
        <v>2150</v>
      </c>
      <c r="P247" s="106"/>
      <c r="Q247" s="110">
        <f t="shared" si="66"/>
        <v>4300</v>
      </c>
      <c r="R247" s="110">
        <f t="shared" si="67"/>
        <v>860</v>
      </c>
      <c r="S247" s="110">
        <v>2150</v>
      </c>
      <c r="T247" s="110"/>
      <c r="U247" s="110"/>
      <c r="V247" s="110">
        <v>2150</v>
      </c>
      <c r="W247" s="110"/>
      <c r="X247" s="110">
        <f t="shared" si="69"/>
        <v>4300</v>
      </c>
      <c r="Y247" s="105">
        <f t="shared" si="63"/>
        <v>860</v>
      </c>
      <c r="Z247" s="105">
        <f t="shared" si="68"/>
        <v>12900</v>
      </c>
      <c r="AA247" s="105">
        <f t="shared" si="70"/>
        <v>4300</v>
      </c>
    </row>
    <row r="248" spans="1:28" s="229" customFormat="1" ht="45.75" customHeight="1" x14ac:dyDescent="0.25">
      <c r="A248" s="111">
        <v>40</v>
      </c>
      <c r="B248" s="233" t="s">
        <v>191</v>
      </c>
      <c r="C248" s="124" t="s">
        <v>570</v>
      </c>
      <c r="D248" s="232">
        <v>800</v>
      </c>
      <c r="E248" s="231"/>
      <c r="F248" s="231"/>
      <c r="G248" s="231"/>
      <c r="H248" s="230"/>
      <c r="I248" s="231">
        <f t="shared" si="64"/>
        <v>800</v>
      </c>
      <c r="J248" s="232">
        <f t="shared" si="65"/>
        <v>160</v>
      </c>
      <c r="K248" s="231">
        <v>800</v>
      </c>
      <c r="L248" s="231"/>
      <c r="M248" s="231"/>
      <c r="N248" s="231"/>
      <c r="O248" s="231"/>
      <c r="P248" s="232"/>
      <c r="Q248" s="231">
        <f t="shared" si="66"/>
        <v>800</v>
      </c>
      <c r="R248" s="231">
        <f t="shared" si="67"/>
        <v>160</v>
      </c>
      <c r="S248" s="231">
        <v>800</v>
      </c>
      <c r="T248" s="231"/>
      <c r="U248" s="231"/>
      <c r="V248" s="231"/>
      <c r="W248" s="231"/>
      <c r="X248" s="231">
        <f t="shared" si="69"/>
        <v>800</v>
      </c>
      <c r="Y248" s="230">
        <f t="shared" si="63"/>
        <v>160</v>
      </c>
      <c r="Z248" s="230">
        <f t="shared" si="68"/>
        <v>2400</v>
      </c>
      <c r="AA248" s="230">
        <f t="shared" si="70"/>
        <v>800</v>
      </c>
      <c r="AB248" s="229" t="s">
        <v>569</v>
      </c>
    </row>
    <row r="249" spans="1:28" s="229" customFormat="1" ht="39" customHeight="1" x14ac:dyDescent="0.25">
      <c r="A249" s="111">
        <v>41</v>
      </c>
      <c r="B249" s="233" t="s">
        <v>190</v>
      </c>
      <c r="C249" s="124" t="s">
        <v>570</v>
      </c>
      <c r="D249" s="232">
        <v>800</v>
      </c>
      <c r="E249" s="231"/>
      <c r="F249" s="231"/>
      <c r="G249" s="231"/>
      <c r="H249" s="230"/>
      <c r="I249" s="231">
        <f t="shared" si="64"/>
        <v>800</v>
      </c>
      <c r="J249" s="232">
        <f t="shared" si="65"/>
        <v>160</v>
      </c>
      <c r="K249" s="231">
        <v>800</v>
      </c>
      <c r="L249" s="231"/>
      <c r="M249" s="231"/>
      <c r="N249" s="231"/>
      <c r="O249" s="231"/>
      <c r="P249" s="232"/>
      <c r="Q249" s="231">
        <f t="shared" si="66"/>
        <v>800</v>
      </c>
      <c r="R249" s="231">
        <f t="shared" si="67"/>
        <v>160</v>
      </c>
      <c r="S249" s="231">
        <v>800</v>
      </c>
      <c r="T249" s="231"/>
      <c r="U249" s="231"/>
      <c r="V249" s="231"/>
      <c r="W249" s="231"/>
      <c r="X249" s="231">
        <f t="shared" si="69"/>
        <v>800</v>
      </c>
      <c r="Y249" s="230">
        <f t="shared" ref="Y249:Y280" si="71">X249*20%</f>
        <v>160</v>
      </c>
      <c r="Z249" s="230">
        <f t="shared" si="68"/>
        <v>2400</v>
      </c>
      <c r="AA249" s="230">
        <f t="shared" si="70"/>
        <v>800</v>
      </c>
      <c r="AB249" s="229" t="s">
        <v>569</v>
      </c>
    </row>
    <row r="250" spans="1:28" s="229" customFormat="1" ht="42.75" customHeight="1" x14ac:dyDescent="0.25">
      <c r="A250" s="111">
        <v>42</v>
      </c>
      <c r="B250" s="233" t="s">
        <v>189</v>
      </c>
      <c r="C250" s="124" t="s">
        <v>570</v>
      </c>
      <c r="D250" s="232">
        <v>800</v>
      </c>
      <c r="E250" s="231"/>
      <c r="F250" s="231"/>
      <c r="G250" s="231"/>
      <c r="H250" s="230"/>
      <c r="I250" s="231">
        <f t="shared" ref="I250:I281" si="72">H250+G250+F250+E250+D250</f>
        <v>800</v>
      </c>
      <c r="J250" s="232">
        <f t="shared" ref="J250:J281" si="73">I250*20%</f>
        <v>160</v>
      </c>
      <c r="K250" s="231">
        <v>800</v>
      </c>
      <c r="L250" s="231"/>
      <c r="M250" s="231"/>
      <c r="N250" s="231"/>
      <c r="O250" s="231"/>
      <c r="P250" s="232"/>
      <c r="Q250" s="231">
        <f t="shared" ref="Q250:Q281" si="74">P250+O250+N250+M250+L250+K250</f>
        <v>800</v>
      </c>
      <c r="R250" s="231">
        <f t="shared" ref="R250:R281" si="75">Q250*20%</f>
        <v>160</v>
      </c>
      <c r="S250" s="231">
        <v>800</v>
      </c>
      <c r="T250" s="231"/>
      <c r="U250" s="231"/>
      <c r="V250" s="231"/>
      <c r="W250" s="231"/>
      <c r="X250" s="231">
        <f t="shared" si="69"/>
        <v>800</v>
      </c>
      <c r="Y250" s="230">
        <f t="shared" si="71"/>
        <v>160</v>
      </c>
      <c r="Z250" s="230">
        <f t="shared" ref="Z250:Z281" si="76">X250+Q250+I250</f>
        <v>2400</v>
      </c>
      <c r="AA250" s="230">
        <f t="shared" si="70"/>
        <v>800</v>
      </c>
      <c r="AB250" s="229" t="s">
        <v>569</v>
      </c>
    </row>
    <row r="251" spans="1:28" ht="41.25" customHeight="1" x14ac:dyDescent="0.25">
      <c r="A251" s="111">
        <v>43</v>
      </c>
      <c r="B251" s="384" t="s">
        <v>188</v>
      </c>
      <c r="C251" s="124" t="s">
        <v>570</v>
      </c>
      <c r="D251" s="106">
        <v>800</v>
      </c>
      <c r="E251" s="110"/>
      <c r="F251" s="110"/>
      <c r="G251" s="110"/>
      <c r="H251" s="105"/>
      <c r="I251" s="110">
        <f t="shared" si="72"/>
        <v>800</v>
      </c>
      <c r="J251" s="106">
        <f t="shared" si="73"/>
        <v>160</v>
      </c>
      <c r="K251" s="110">
        <v>800</v>
      </c>
      <c r="L251" s="110"/>
      <c r="M251" s="110"/>
      <c r="N251" s="110"/>
      <c r="O251" s="110"/>
      <c r="P251" s="106"/>
      <c r="Q251" s="110">
        <f t="shared" si="74"/>
        <v>800</v>
      </c>
      <c r="R251" s="110">
        <f t="shared" si="75"/>
        <v>160</v>
      </c>
      <c r="S251" s="110">
        <v>800</v>
      </c>
      <c r="T251" s="110"/>
      <c r="U251" s="110"/>
      <c r="V251" s="110"/>
      <c r="W251" s="110"/>
      <c r="X251" s="110">
        <f t="shared" si="69"/>
        <v>800</v>
      </c>
      <c r="Y251" s="105">
        <f t="shared" si="71"/>
        <v>160</v>
      </c>
      <c r="Z251" s="105">
        <f t="shared" si="76"/>
        <v>2400</v>
      </c>
      <c r="AA251" s="105">
        <f t="shared" si="70"/>
        <v>800</v>
      </c>
    </row>
    <row r="252" spans="1:28" ht="48" customHeight="1" x14ac:dyDescent="0.25">
      <c r="A252" s="111">
        <v>44</v>
      </c>
      <c r="B252" s="384" t="s">
        <v>187</v>
      </c>
      <c r="C252" s="124" t="s">
        <v>570</v>
      </c>
      <c r="D252" s="106">
        <v>1000</v>
      </c>
      <c r="E252" s="110"/>
      <c r="F252" s="110"/>
      <c r="G252" s="110"/>
      <c r="H252" s="105"/>
      <c r="I252" s="110">
        <f t="shared" si="72"/>
        <v>1000</v>
      </c>
      <c r="J252" s="106">
        <f t="shared" si="73"/>
        <v>200</v>
      </c>
      <c r="K252" s="110">
        <v>1000</v>
      </c>
      <c r="L252" s="110"/>
      <c r="M252" s="110"/>
      <c r="N252" s="110"/>
      <c r="O252" s="110"/>
      <c r="P252" s="106"/>
      <c r="Q252" s="110">
        <f t="shared" si="74"/>
        <v>1000</v>
      </c>
      <c r="R252" s="110">
        <f t="shared" si="75"/>
        <v>200</v>
      </c>
      <c r="S252" s="110">
        <v>1000</v>
      </c>
      <c r="T252" s="110"/>
      <c r="U252" s="110"/>
      <c r="V252" s="110"/>
      <c r="W252" s="110"/>
      <c r="X252" s="110">
        <f t="shared" si="69"/>
        <v>1000</v>
      </c>
      <c r="Y252" s="105">
        <f t="shared" si="71"/>
        <v>200</v>
      </c>
      <c r="Z252" s="105">
        <f t="shared" si="76"/>
        <v>3000</v>
      </c>
      <c r="AA252" s="105">
        <f t="shared" si="70"/>
        <v>1000</v>
      </c>
    </row>
    <row r="253" spans="1:28" ht="32.25" customHeight="1" x14ac:dyDescent="0.25">
      <c r="A253" s="111">
        <v>45</v>
      </c>
      <c r="B253" s="384" t="s">
        <v>186</v>
      </c>
      <c r="C253" s="124" t="s">
        <v>568</v>
      </c>
      <c r="D253" s="106">
        <v>322.73</v>
      </c>
      <c r="E253" s="110"/>
      <c r="F253" s="110"/>
      <c r="G253" s="110"/>
      <c r="H253" s="105">
        <v>677.27</v>
      </c>
      <c r="I253" s="110">
        <f t="shared" si="72"/>
        <v>1000</v>
      </c>
      <c r="J253" s="106">
        <f t="shared" si="73"/>
        <v>200</v>
      </c>
      <c r="K253" s="110">
        <v>1000</v>
      </c>
      <c r="L253" s="110"/>
      <c r="M253" s="110"/>
      <c r="N253" s="110"/>
      <c r="O253" s="110"/>
      <c r="P253" s="106"/>
      <c r="Q253" s="110">
        <f t="shared" si="74"/>
        <v>1000</v>
      </c>
      <c r="R253" s="110">
        <f t="shared" si="75"/>
        <v>200</v>
      </c>
      <c r="S253" s="110">
        <v>809.52</v>
      </c>
      <c r="T253" s="110"/>
      <c r="U253" s="110"/>
      <c r="V253" s="110"/>
      <c r="W253" s="110"/>
      <c r="X253" s="110">
        <f t="shared" si="69"/>
        <v>809.52</v>
      </c>
      <c r="Y253" s="105">
        <f t="shared" si="71"/>
        <v>161.904</v>
      </c>
      <c r="Z253" s="105">
        <f t="shared" si="76"/>
        <v>2809.52</v>
      </c>
      <c r="AA253" s="105">
        <f t="shared" si="70"/>
        <v>936.50666666666666</v>
      </c>
    </row>
    <row r="254" spans="1:28" ht="30" customHeight="1" x14ac:dyDescent="0.25">
      <c r="A254" s="111">
        <v>46</v>
      </c>
      <c r="B254" s="384" t="s">
        <v>185</v>
      </c>
      <c r="C254" s="124" t="s">
        <v>570</v>
      </c>
      <c r="D254" s="106">
        <v>1000</v>
      </c>
      <c r="E254" s="110"/>
      <c r="F254" s="110"/>
      <c r="G254" s="110"/>
      <c r="H254" s="105"/>
      <c r="I254" s="110">
        <f t="shared" si="72"/>
        <v>1000</v>
      </c>
      <c r="J254" s="106">
        <f t="shared" si="73"/>
        <v>200</v>
      </c>
      <c r="K254" s="110">
        <v>1000</v>
      </c>
      <c r="L254" s="110"/>
      <c r="M254" s="110"/>
      <c r="N254" s="110"/>
      <c r="O254" s="110"/>
      <c r="P254" s="106"/>
      <c r="Q254" s="110">
        <f t="shared" si="74"/>
        <v>1000</v>
      </c>
      <c r="R254" s="110">
        <f t="shared" si="75"/>
        <v>200</v>
      </c>
      <c r="S254" s="110">
        <v>1000</v>
      </c>
      <c r="T254" s="110"/>
      <c r="U254" s="110"/>
      <c r="V254" s="110"/>
      <c r="W254" s="110"/>
      <c r="X254" s="110">
        <f t="shared" si="69"/>
        <v>1000</v>
      </c>
      <c r="Y254" s="105">
        <f t="shared" si="71"/>
        <v>200</v>
      </c>
      <c r="Z254" s="105">
        <f t="shared" si="76"/>
        <v>3000</v>
      </c>
      <c r="AA254" s="105">
        <f t="shared" si="70"/>
        <v>1000</v>
      </c>
    </row>
    <row r="255" spans="1:28" ht="39" customHeight="1" x14ac:dyDescent="0.25">
      <c r="A255" s="111">
        <v>47</v>
      </c>
      <c r="B255" s="384" t="s">
        <v>184</v>
      </c>
      <c r="C255" s="124" t="s">
        <v>571</v>
      </c>
      <c r="D255" s="106">
        <v>800</v>
      </c>
      <c r="E255" s="110"/>
      <c r="F255" s="110"/>
      <c r="G255" s="110"/>
      <c r="H255" s="105"/>
      <c r="I255" s="110">
        <f t="shared" si="72"/>
        <v>800</v>
      </c>
      <c r="J255" s="106">
        <f t="shared" si="73"/>
        <v>160</v>
      </c>
      <c r="K255" s="110">
        <v>800</v>
      </c>
      <c r="L255" s="110"/>
      <c r="M255" s="110"/>
      <c r="N255" s="110"/>
      <c r="O255" s="110"/>
      <c r="P255" s="106"/>
      <c r="Q255" s="110">
        <f t="shared" si="74"/>
        <v>800</v>
      </c>
      <c r="R255" s="110">
        <f t="shared" si="75"/>
        <v>160</v>
      </c>
      <c r="S255" s="110">
        <v>800</v>
      </c>
      <c r="T255" s="110"/>
      <c r="U255" s="110"/>
      <c r="V255" s="110"/>
      <c r="W255" s="110"/>
      <c r="X255" s="110">
        <f t="shared" si="69"/>
        <v>800</v>
      </c>
      <c r="Y255" s="105">
        <f t="shared" si="71"/>
        <v>160</v>
      </c>
      <c r="Z255" s="105">
        <f t="shared" si="76"/>
        <v>2400</v>
      </c>
      <c r="AA255" s="105">
        <f t="shared" si="70"/>
        <v>800</v>
      </c>
    </row>
    <row r="256" spans="1:28" ht="48.75" customHeight="1" x14ac:dyDescent="0.25">
      <c r="A256" s="111">
        <v>48</v>
      </c>
      <c r="B256" s="384" t="s">
        <v>183</v>
      </c>
      <c r="C256" s="124" t="s">
        <v>571</v>
      </c>
      <c r="D256" s="106">
        <v>800</v>
      </c>
      <c r="E256" s="110"/>
      <c r="F256" s="110"/>
      <c r="G256" s="110"/>
      <c r="H256" s="105"/>
      <c r="I256" s="110">
        <f t="shared" si="72"/>
        <v>800</v>
      </c>
      <c r="J256" s="106">
        <f t="shared" si="73"/>
        <v>160</v>
      </c>
      <c r="K256" s="110">
        <v>800</v>
      </c>
      <c r="L256" s="110"/>
      <c r="M256" s="110"/>
      <c r="N256" s="110"/>
      <c r="O256" s="110"/>
      <c r="P256" s="106"/>
      <c r="Q256" s="110">
        <f t="shared" si="74"/>
        <v>800</v>
      </c>
      <c r="R256" s="110">
        <f t="shared" si="75"/>
        <v>160</v>
      </c>
      <c r="S256" s="110">
        <v>800</v>
      </c>
      <c r="T256" s="110"/>
      <c r="U256" s="110"/>
      <c r="V256" s="110"/>
      <c r="W256" s="110"/>
      <c r="X256" s="110">
        <f t="shared" si="69"/>
        <v>800</v>
      </c>
      <c r="Y256" s="105">
        <f t="shared" si="71"/>
        <v>160</v>
      </c>
      <c r="Z256" s="105">
        <f t="shared" si="76"/>
        <v>2400</v>
      </c>
      <c r="AA256" s="105">
        <f t="shared" si="70"/>
        <v>800</v>
      </c>
    </row>
    <row r="257" spans="1:27" ht="41.25" customHeight="1" x14ac:dyDescent="0.25">
      <c r="A257" s="111">
        <v>49</v>
      </c>
      <c r="B257" s="384" t="s">
        <v>182</v>
      </c>
      <c r="C257" s="124" t="s">
        <v>571</v>
      </c>
      <c r="D257" s="106">
        <v>800</v>
      </c>
      <c r="E257" s="110"/>
      <c r="F257" s="110"/>
      <c r="G257" s="110"/>
      <c r="H257" s="105"/>
      <c r="I257" s="110">
        <f t="shared" si="72"/>
        <v>800</v>
      </c>
      <c r="J257" s="106">
        <f t="shared" si="73"/>
        <v>160</v>
      </c>
      <c r="K257" s="110">
        <v>800</v>
      </c>
      <c r="L257" s="110"/>
      <c r="M257" s="110"/>
      <c r="N257" s="110"/>
      <c r="O257" s="110"/>
      <c r="P257" s="106"/>
      <c r="Q257" s="110">
        <f t="shared" si="74"/>
        <v>800</v>
      </c>
      <c r="R257" s="110">
        <f t="shared" si="75"/>
        <v>160</v>
      </c>
      <c r="S257" s="110">
        <v>800</v>
      </c>
      <c r="T257" s="110"/>
      <c r="U257" s="110"/>
      <c r="V257" s="110"/>
      <c r="W257" s="110"/>
      <c r="X257" s="110">
        <f t="shared" si="69"/>
        <v>800</v>
      </c>
      <c r="Y257" s="105">
        <f t="shared" si="71"/>
        <v>160</v>
      </c>
      <c r="Z257" s="105">
        <f t="shared" si="76"/>
        <v>2400</v>
      </c>
      <c r="AA257" s="105">
        <f t="shared" si="70"/>
        <v>800</v>
      </c>
    </row>
    <row r="258" spans="1:27" ht="39.75" customHeight="1" x14ac:dyDescent="0.25">
      <c r="A258" s="111">
        <v>50</v>
      </c>
      <c r="B258" s="384" t="s">
        <v>181</v>
      </c>
      <c r="C258" s="124" t="s">
        <v>571</v>
      </c>
      <c r="D258" s="106">
        <v>640</v>
      </c>
      <c r="E258" s="110"/>
      <c r="F258" s="110"/>
      <c r="G258" s="110"/>
      <c r="H258" s="105">
        <v>160</v>
      </c>
      <c r="I258" s="110">
        <f t="shared" si="72"/>
        <v>800</v>
      </c>
      <c r="J258" s="106">
        <f t="shared" si="73"/>
        <v>160</v>
      </c>
      <c r="K258" s="110">
        <v>800</v>
      </c>
      <c r="L258" s="110"/>
      <c r="M258" s="110"/>
      <c r="N258" s="110"/>
      <c r="O258" s="110"/>
      <c r="P258" s="106"/>
      <c r="Q258" s="110">
        <f t="shared" si="74"/>
        <v>800</v>
      </c>
      <c r="R258" s="110">
        <f t="shared" si="75"/>
        <v>160</v>
      </c>
      <c r="S258" s="110">
        <v>800</v>
      </c>
      <c r="T258" s="110"/>
      <c r="U258" s="110"/>
      <c r="V258" s="110"/>
      <c r="W258" s="110"/>
      <c r="X258" s="110">
        <f t="shared" si="69"/>
        <v>800</v>
      </c>
      <c r="Y258" s="105">
        <f t="shared" si="71"/>
        <v>160</v>
      </c>
      <c r="Z258" s="105">
        <f t="shared" si="76"/>
        <v>2400</v>
      </c>
      <c r="AA258" s="105">
        <f t="shared" si="70"/>
        <v>800</v>
      </c>
    </row>
    <row r="259" spans="1:27" ht="45.75" customHeight="1" x14ac:dyDescent="0.25">
      <c r="A259" s="111">
        <v>51</v>
      </c>
      <c r="B259" s="384" t="s">
        <v>180</v>
      </c>
      <c r="C259" s="124" t="s">
        <v>571</v>
      </c>
      <c r="D259" s="106">
        <v>800</v>
      </c>
      <c r="E259" s="110"/>
      <c r="F259" s="110"/>
      <c r="G259" s="110"/>
      <c r="H259" s="105"/>
      <c r="I259" s="110">
        <f t="shared" si="72"/>
        <v>800</v>
      </c>
      <c r="J259" s="106">
        <f t="shared" si="73"/>
        <v>160</v>
      </c>
      <c r="K259" s="110">
        <v>800</v>
      </c>
      <c r="L259" s="110"/>
      <c r="M259" s="110"/>
      <c r="N259" s="110"/>
      <c r="O259" s="110"/>
      <c r="P259" s="106"/>
      <c r="Q259" s="110">
        <f t="shared" si="74"/>
        <v>800</v>
      </c>
      <c r="R259" s="110">
        <f t="shared" si="75"/>
        <v>160</v>
      </c>
      <c r="S259" s="110">
        <v>800</v>
      </c>
      <c r="T259" s="110"/>
      <c r="U259" s="110"/>
      <c r="V259" s="110"/>
      <c r="W259" s="110"/>
      <c r="X259" s="110">
        <f t="shared" si="69"/>
        <v>800</v>
      </c>
      <c r="Y259" s="105">
        <f t="shared" si="71"/>
        <v>160</v>
      </c>
      <c r="Z259" s="105">
        <f t="shared" si="76"/>
        <v>2400</v>
      </c>
      <c r="AA259" s="105">
        <f t="shared" si="70"/>
        <v>800</v>
      </c>
    </row>
    <row r="260" spans="1:27" ht="41.25" customHeight="1" x14ac:dyDescent="0.25">
      <c r="A260" s="111">
        <v>52</v>
      </c>
      <c r="B260" s="384" t="s">
        <v>179</v>
      </c>
      <c r="C260" s="124" t="s">
        <v>571</v>
      </c>
      <c r="D260" s="106">
        <v>800</v>
      </c>
      <c r="E260" s="110"/>
      <c r="F260" s="110"/>
      <c r="G260" s="110"/>
      <c r="H260" s="105"/>
      <c r="I260" s="110">
        <f t="shared" si="72"/>
        <v>800</v>
      </c>
      <c r="J260" s="106">
        <f t="shared" si="73"/>
        <v>160</v>
      </c>
      <c r="K260" s="110">
        <v>800</v>
      </c>
      <c r="L260" s="110"/>
      <c r="M260" s="110"/>
      <c r="N260" s="110"/>
      <c r="O260" s="110"/>
      <c r="P260" s="106"/>
      <c r="Q260" s="110">
        <f t="shared" si="74"/>
        <v>800</v>
      </c>
      <c r="R260" s="110">
        <f t="shared" si="75"/>
        <v>160</v>
      </c>
      <c r="S260" s="110">
        <v>800</v>
      </c>
      <c r="T260" s="110"/>
      <c r="U260" s="110"/>
      <c r="V260" s="110"/>
      <c r="W260" s="110"/>
      <c r="X260" s="110">
        <f t="shared" si="69"/>
        <v>800</v>
      </c>
      <c r="Y260" s="105">
        <f t="shared" si="71"/>
        <v>160</v>
      </c>
      <c r="Z260" s="105">
        <f t="shared" si="76"/>
        <v>2400</v>
      </c>
      <c r="AA260" s="105">
        <f t="shared" si="70"/>
        <v>800</v>
      </c>
    </row>
    <row r="261" spans="1:27" ht="39" customHeight="1" x14ac:dyDescent="0.25">
      <c r="A261" s="111">
        <v>53</v>
      </c>
      <c r="B261" s="434" t="s">
        <v>178</v>
      </c>
      <c r="C261" s="124" t="s">
        <v>571</v>
      </c>
      <c r="D261" s="106">
        <v>600</v>
      </c>
      <c r="E261" s="110"/>
      <c r="F261" s="110"/>
      <c r="G261" s="110"/>
      <c r="H261" s="105">
        <v>200</v>
      </c>
      <c r="I261" s="110">
        <f t="shared" si="72"/>
        <v>800</v>
      </c>
      <c r="J261" s="106">
        <f t="shared" si="73"/>
        <v>160</v>
      </c>
      <c r="K261" s="110">
        <v>800</v>
      </c>
      <c r="L261" s="110"/>
      <c r="M261" s="110"/>
      <c r="N261" s="110"/>
      <c r="O261" s="110"/>
      <c r="P261" s="106"/>
      <c r="Q261" s="110">
        <f t="shared" si="74"/>
        <v>800</v>
      </c>
      <c r="R261" s="110">
        <f t="shared" si="75"/>
        <v>160</v>
      </c>
      <c r="S261" s="110">
        <v>800</v>
      </c>
      <c r="T261" s="110"/>
      <c r="U261" s="110"/>
      <c r="V261" s="110"/>
      <c r="W261" s="110"/>
      <c r="X261" s="110">
        <f t="shared" si="69"/>
        <v>800</v>
      </c>
      <c r="Y261" s="105">
        <f t="shared" si="71"/>
        <v>160</v>
      </c>
      <c r="Z261" s="105">
        <f t="shared" si="76"/>
        <v>2400</v>
      </c>
      <c r="AA261" s="105">
        <f t="shared" si="70"/>
        <v>800</v>
      </c>
    </row>
    <row r="262" spans="1:27" ht="37.5" customHeight="1" x14ac:dyDescent="0.25">
      <c r="A262" s="111">
        <v>54</v>
      </c>
      <c r="B262" s="384" t="s">
        <v>177</v>
      </c>
      <c r="C262" s="124" t="s">
        <v>571</v>
      </c>
      <c r="D262" s="106">
        <v>800</v>
      </c>
      <c r="E262" s="110"/>
      <c r="F262" s="110"/>
      <c r="G262" s="110"/>
      <c r="H262" s="105"/>
      <c r="I262" s="110">
        <f t="shared" si="72"/>
        <v>800</v>
      </c>
      <c r="J262" s="106">
        <f t="shared" si="73"/>
        <v>160</v>
      </c>
      <c r="K262" s="110">
        <v>800</v>
      </c>
      <c r="L262" s="110"/>
      <c r="M262" s="110"/>
      <c r="N262" s="110"/>
      <c r="O262" s="110"/>
      <c r="P262" s="106"/>
      <c r="Q262" s="110">
        <f t="shared" si="74"/>
        <v>800</v>
      </c>
      <c r="R262" s="110">
        <f t="shared" si="75"/>
        <v>160</v>
      </c>
      <c r="S262" s="110">
        <v>800</v>
      </c>
      <c r="T262" s="110"/>
      <c r="U262" s="110"/>
      <c r="V262" s="110"/>
      <c r="W262" s="110"/>
      <c r="X262" s="110">
        <f t="shared" si="69"/>
        <v>800</v>
      </c>
      <c r="Y262" s="105">
        <f t="shared" si="71"/>
        <v>160</v>
      </c>
      <c r="Z262" s="105">
        <f t="shared" si="76"/>
        <v>2400</v>
      </c>
      <c r="AA262" s="105">
        <f t="shared" si="70"/>
        <v>800</v>
      </c>
    </row>
    <row r="263" spans="1:27" ht="42" customHeight="1" x14ac:dyDescent="0.25">
      <c r="A263" s="111">
        <v>55</v>
      </c>
      <c r="B263" s="384" t="s">
        <v>176</v>
      </c>
      <c r="C263" s="124" t="s">
        <v>571</v>
      </c>
      <c r="D263" s="106">
        <v>400</v>
      </c>
      <c r="E263" s="110"/>
      <c r="F263" s="110"/>
      <c r="G263" s="110"/>
      <c r="H263" s="105"/>
      <c r="I263" s="110">
        <f t="shared" si="72"/>
        <v>400</v>
      </c>
      <c r="J263" s="106">
        <f t="shared" si="73"/>
        <v>80</v>
      </c>
      <c r="K263" s="110">
        <f>800+80</f>
        <v>880</v>
      </c>
      <c r="L263" s="110"/>
      <c r="M263" s="110"/>
      <c r="N263" s="110"/>
      <c r="O263" s="110"/>
      <c r="P263" s="106">
        <v>320</v>
      </c>
      <c r="Q263" s="110">
        <f t="shared" si="74"/>
        <v>1200</v>
      </c>
      <c r="R263" s="110">
        <f t="shared" si="75"/>
        <v>240</v>
      </c>
      <c r="S263" s="110">
        <v>609.52</v>
      </c>
      <c r="T263" s="110"/>
      <c r="U263" s="110"/>
      <c r="V263" s="110"/>
      <c r="W263" s="110">
        <v>190.47</v>
      </c>
      <c r="X263" s="110">
        <f t="shared" si="69"/>
        <v>799.99</v>
      </c>
      <c r="Y263" s="105">
        <f t="shared" si="71"/>
        <v>159.99800000000002</v>
      </c>
      <c r="Z263" s="105">
        <f t="shared" si="76"/>
        <v>2399.9899999999998</v>
      </c>
      <c r="AA263" s="105">
        <f t="shared" si="70"/>
        <v>799.99666666666656</v>
      </c>
    </row>
    <row r="264" spans="1:27" ht="42.75" customHeight="1" x14ac:dyDescent="0.25">
      <c r="A264" s="111">
        <v>56</v>
      </c>
      <c r="B264" s="384" t="s">
        <v>175</v>
      </c>
      <c r="C264" s="124" t="s">
        <v>571</v>
      </c>
      <c r="D264" s="106">
        <v>800</v>
      </c>
      <c r="E264" s="110"/>
      <c r="F264" s="110"/>
      <c r="G264" s="110"/>
      <c r="H264" s="105"/>
      <c r="I264" s="110">
        <f t="shared" si="72"/>
        <v>800</v>
      </c>
      <c r="J264" s="106">
        <f t="shared" si="73"/>
        <v>160</v>
      </c>
      <c r="K264" s="110">
        <v>800</v>
      </c>
      <c r="L264" s="110"/>
      <c r="M264" s="110"/>
      <c r="N264" s="110"/>
      <c r="O264" s="110"/>
      <c r="P264" s="106"/>
      <c r="Q264" s="110">
        <f t="shared" si="74"/>
        <v>800</v>
      </c>
      <c r="R264" s="110">
        <f t="shared" si="75"/>
        <v>160</v>
      </c>
      <c r="S264" s="110">
        <v>800</v>
      </c>
      <c r="T264" s="110"/>
      <c r="U264" s="110"/>
      <c r="V264" s="110"/>
      <c r="W264" s="110"/>
      <c r="X264" s="110">
        <f t="shared" si="69"/>
        <v>800</v>
      </c>
      <c r="Y264" s="105">
        <f t="shared" si="71"/>
        <v>160</v>
      </c>
      <c r="Z264" s="105">
        <f t="shared" si="76"/>
        <v>2400</v>
      </c>
      <c r="AA264" s="105">
        <f t="shared" si="70"/>
        <v>800</v>
      </c>
    </row>
    <row r="265" spans="1:27" ht="47.25" customHeight="1" x14ac:dyDescent="0.25">
      <c r="A265" s="111">
        <v>57</v>
      </c>
      <c r="B265" s="384" t="s">
        <v>174</v>
      </c>
      <c r="C265" s="124" t="s">
        <v>571</v>
      </c>
      <c r="D265" s="106">
        <v>800</v>
      </c>
      <c r="E265" s="110"/>
      <c r="F265" s="110"/>
      <c r="G265" s="110"/>
      <c r="H265" s="105"/>
      <c r="I265" s="110">
        <f t="shared" si="72"/>
        <v>800</v>
      </c>
      <c r="J265" s="106">
        <f t="shared" si="73"/>
        <v>160</v>
      </c>
      <c r="K265" s="110">
        <v>800</v>
      </c>
      <c r="L265" s="110"/>
      <c r="M265" s="110"/>
      <c r="N265" s="110"/>
      <c r="O265" s="110"/>
      <c r="P265" s="106"/>
      <c r="Q265" s="110">
        <f t="shared" si="74"/>
        <v>800</v>
      </c>
      <c r="R265" s="110">
        <f t="shared" si="75"/>
        <v>160</v>
      </c>
      <c r="S265" s="110">
        <v>800</v>
      </c>
      <c r="T265" s="110"/>
      <c r="U265" s="110"/>
      <c r="V265" s="110"/>
      <c r="W265" s="110"/>
      <c r="X265" s="110">
        <f t="shared" si="69"/>
        <v>800</v>
      </c>
      <c r="Y265" s="105">
        <f t="shared" si="71"/>
        <v>160</v>
      </c>
      <c r="Z265" s="105">
        <f t="shared" si="76"/>
        <v>2400</v>
      </c>
      <c r="AA265" s="105">
        <f t="shared" si="70"/>
        <v>800</v>
      </c>
    </row>
    <row r="266" spans="1:27" ht="49.5" customHeight="1" x14ac:dyDescent="0.25">
      <c r="A266" s="111">
        <v>58</v>
      </c>
      <c r="B266" s="384" t="s">
        <v>173</v>
      </c>
      <c r="C266" s="124" t="s">
        <v>571</v>
      </c>
      <c r="D266" s="106">
        <v>800</v>
      </c>
      <c r="E266" s="110"/>
      <c r="F266" s="110"/>
      <c r="G266" s="110"/>
      <c r="H266" s="105"/>
      <c r="I266" s="110">
        <f t="shared" si="72"/>
        <v>800</v>
      </c>
      <c r="J266" s="106">
        <f t="shared" si="73"/>
        <v>160</v>
      </c>
      <c r="K266" s="110">
        <v>800</v>
      </c>
      <c r="L266" s="110"/>
      <c r="M266" s="110"/>
      <c r="N266" s="110"/>
      <c r="O266" s="110"/>
      <c r="P266" s="106"/>
      <c r="Q266" s="110">
        <f t="shared" si="74"/>
        <v>800</v>
      </c>
      <c r="R266" s="110">
        <f t="shared" si="75"/>
        <v>160</v>
      </c>
      <c r="S266" s="110">
        <v>800</v>
      </c>
      <c r="T266" s="110"/>
      <c r="U266" s="110"/>
      <c r="V266" s="110"/>
      <c r="W266" s="110"/>
      <c r="X266" s="110">
        <f t="shared" si="69"/>
        <v>800</v>
      </c>
      <c r="Y266" s="105">
        <f t="shared" si="71"/>
        <v>160</v>
      </c>
      <c r="Z266" s="105">
        <f t="shared" si="76"/>
        <v>2400</v>
      </c>
      <c r="AA266" s="105">
        <f t="shared" si="70"/>
        <v>800</v>
      </c>
    </row>
    <row r="267" spans="1:27" ht="37.5" customHeight="1" x14ac:dyDescent="0.25">
      <c r="A267" s="111">
        <v>59</v>
      </c>
      <c r="B267" s="384" t="s">
        <v>172</v>
      </c>
      <c r="C267" s="124" t="s">
        <v>571</v>
      </c>
      <c r="D267" s="106">
        <v>800</v>
      </c>
      <c r="E267" s="110"/>
      <c r="F267" s="110"/>
      <c r="G267" s="110"/>
      <c r="H267" s="105"/>
      <c r="I267" s="110">
        <f t="shared" si="72"/>
        <v>800</v>
      </c>
      <c r="J267" s="106">
        <f t="shared" si="73"/>
        <v>160</v>
      </c>
      <c r="K267" s="110">
        <f>520+80</f>
        <v>600</v>
      </c>
      <c r="L267" s="110"/>
      <c r="M267" s="110"/>
      <c r="N267" s="110"/>
      <c r="O267" s="110"/>
      <c r="P267" s="106"/>
      <c r="Q267" s="110">
        <f t="shared" si="74"/>
        <v>600</v>
      </c>
      <c r="R267" s="110">
        <f t="shared" si="75"/>
        <v>120</v>
      </c>
      <c r="S267" s="110">
        <v>800</v>
      </c>
      <c r="T267" s="110"/>
      <c r="U267" s="110"/>
      <c r="V267" s="110"/>
      <c r="W267" s="110">
        <v>200</v>
      </c>
      <c r="X267" s="110">
        <f t="shared" si="69"/>
        <v>1000</v>
      </c>
      <c r="Y267" s="105">
        <f t="shared" si="71"/>
        <v>200</v>
      </c>
      <c r="Z267" s="105">
        <f t="shared" si="76"/>
        <v>2400</v>
      </c>
      <c r="AA267" s="105">
        <f t="shared" si="70"/>
        <v>800</v>
      </c>
    </row>
    <row r="268" spans="1:27" ht="43.5" customHeight="1" x14ac:dyDescent="0.25">
      <c r="A268" s="111">
        <v>60</v>
      </c>
      <c r="B268" s="384" t="s">
        <v>171</v>
      </c>
      <c r="C268" s="124" t="s">
        <v>571</v>
      </c>
      <c r="D268" s="106">
        <v>800</v>
      </c>
      <c r="E268" s="110"/>
      <c r="F268" s="110"/>
      <c r="G268" s="110"/>
      <c r="H268" s="105"/>
      <c r="I268" s="110">
        <f t="shared" si="72"/>
        <v>800</v>
      </c>
      <c r="J268" s="106">
        <f t="shared" si="73"/>
        <v>160</v>
      </c>
      <c r="K268" s="110">
        <v>800</v>
      </c>
      <c r="L268" s="110"/>
      <c r="M268" s="110"/>
      <c r="N268" s="110"/>
      <c r="O268" s="110"/>
      <c r="P268" s="106"/>
      <c r="Q268" s="110">
        <f t="shared" si="74"/>
        <v>800</v>
      </c>
      <c r="R268" s="110">
        <f t="shared" si="75"/>
        <v>160</v>
      </c>
      <c r="S268" s="110">
        <v>800</v>
      </c>
      <c r="T268" s="110"/>
      <c r="U268" s="110"/>
      <c r="V268" s="110"/>
      <c r="W268" s="110"/>
      <c r="X268" s="110">
        <f t="shared" si="69"/>
        <v>800</v>
      </c>
      <c r="Y268" s="105">
        <f t="shared" si="71"/>
        <v>160</v>
      </c>
      <c r="Z268" s="105">
        <f t="shared" si="76"/>
        <v>2400</v>
      </c>
      <c r="AA268" s="105">
        <f t="shared" si="70"/>
        <v>800</v>
      </c>
    </row>
    <row r="269" spans="1:27" ht="48" customHeight="1" x14ac:dyDescent="0.25">
      <c r="A269" s="111">
        <v>61</v>
      </c>
      <c r="B269" s="384" t="s">
        <v>170</v>
      </c>
      <c r="C269" s="124" t="s">
        <v>571</v>
      </c>
      <c r="D269" s="106">
        <v>800</v>
      </c>
      <c r="E269" s="110"/>
      <c r="F269" s="110"/>
      <c r="G269" s="110"/>
      <c r="H269" s="105"/>
      <c r="I269" s="110">
        <f t="shared" si="72"/>
        <v>800</v>
      </c>
      <c r="J269" s="106">
        <f t="shared" si="73"/>
        <v>160</v>
      </c>
      <c r="K269" s="110">
        <v>800</v>
      </c>
      <c r="L269" s="110"/>
      <c r="M269" s="110"/>
      <c r="N269" s="110"/>
      <c r="O269" s="110"/>
      <c r="P269" s="106"/>
      <c r="Q269" s="110">
        <f t="shared" si="74"/>
        <v>800</v>
      </c>
      <c r="R269" s="110">
        <f t="shared" si="75"/>
        <v>160</v>
      </c>
      <c r="S269" s="110">
        <f>495.24+152.38</f>
        <v>647.62</v>
      </c>
      <c r="T269" s="110"/>
      <c r="U269" s="110"/>
      <c r="V269" s="110"/>
      <c r="W269" s="110"/>
      <c r="X269" s="110">
        <f t="shared" si="69"/>
        <v>647.62</v>
      </c>
      <c r="Y269" s="105">
        <f t="shared" si="71"/>
        <v>129.524</v>
      </c>
      <c r="Z269" s="105">
        <f t="shared" si="76"/>
        <v>2247.62</v>
      </c>
      <c r="AA269" s="105">
        <f t="shared" si="70"/>
        <v>749.20666666666659</v>
      </c>
    </row>
    <row r="270" spans="1:27" ht="32.25" customHeight="1" x14ac:dyDescent="0.25">
      <c r="A270" s="111">
        <v>62</v>
      </c>
      <c r="B270" s="384" t="s">
        <v>169</v>
      </c>
      <c r="C270" s="124" t="s">
        <v>571</v>
      </c>
      <c r="D270" s="106">
        <v>800</v>
      </c>
      <c r="E270" s="110"/>
      <c r="F270" s="110"/>
      <c r="G270" s="110"/>
      <c r="H270" s="105"/>
      <c r="I270" s="110">
        <f t="shared" si="72"/>
        <v>800</v>
      </c>
      <c r="J270" s="106">
        <f t="shared" si="73"/>
        <v>160</v>
      </c>
      <c r="K270" s="110">
        <v>800</v>
      </c>
      <c r="L270" s="110"/>
      <c r="M270" s="110"/>
      <c r="N270" s="110"/>
      <c r="O270" s="110"/>
      <c r="P270" s="106"/>
      <c r="Q270" s="110">
        <f t="shared" si="74"/>
        <v>800</v>
      </c>
      <c r="R270" s="110">
        <f t="shared" si="75"/>
        <v>160</v>
      </c>
      <c r="S270" s="110">
        <v>800</v>
      </c>
      <c r="T270" s="110"/>
      <c r="U270" s="110"/>
      <c r="V270" s="106"/>
      <c r="W270" s="110"/>
      <c r="X270" s="110">
        <f t="shared" si="69"/>
        <v>800</v>
      </c>
      <c r="Y270" s="105">
        <f t="shared" si="71"/>
        <v>160</v>
      </c>
      <c r="Z270" s="105">
        <f t="shared" si="76"/>
        <v>2400</v>
      </c>
      <c r="AA270" s="105">
        <f t="shared" si="70"/>
        <v>800</v>
      </c>
    </row>
    <row r="271" spans="1:27" ht="44.25" customHeight="1" x14ac:dyDescent="0.25">
      <c r="A271" s="111">
        <v>63</v>
      </c>
      <c r="B271" s="384" t="s">
        <v>168</v>
      </c>
      <c r="C271" s="124" t="s">
        <v>571</v>
      </c>
      <c r="D271" s="106">
        <v>800</v>
      </c>
      <c r="E271" s="110"/>
      <c r="F271" s="110"/>
      <c r="G271" s="110"/>
      <c r="H271" s="105"/>
      <c r="I271" s="110">
        <f t="shared" si="72"/>
        <v>800</v>
      </c>
      <c r="J271" s="106">
        <f t="shared" si="73"/>
        <v>160</v>
      </c>
      <c r="K271" s="110">
        <v>800</v>
      </c>
      <c r="L271" s="110"/>
      <c r="M271" s="110"/>
      <c r="N271" s="110"/>
      <c r="O271" s="110"/>
      <c r="P271" s="106"/>
      <c r="Q271" s="110">
        <f t="shared" si="74"/>
        <v>800</v>
      </c>
      <c r="R271" s="110">
        <f t="shared" si="75"/>
        <v>160</v>
      </c>
      <c r="S271" s="110">
        <v>800</v>
      </c>
      <c r="T271" s="110"/>
      <c r="U271" s="110"/>
      <c r="V271" s="106"/>
      <c r="W271" s="110"/>
      <c r="X271" s="110">
        <f t="shared" si="69"/>
        <v>800</v>
      </c>
      <c r="Y271" s="105">
        <f t="shared" si="71"/>
        <v>160</v>
      </c>
      <c r="Z271" s="105">
        <f t="shared" si="76"/>
        <v>2400</v>
      </c>
      <c r="AA271" s="105">
        <f t="shared" si="70"/>
        <v>800</v>
      </c>
    </row>
    <row r="272" spans="1:27" ht="40.5" customHeight="1" x14ac:dyDescent="0.25">
      <c r="A272" s="111">
        <v>64</v>
      </c>
      <c r="B272" s="384" t="s">
        <v>167</v>
      </c>
      <c r="C272" s="124" t="s">
        <v>571</v>
      </c>
      <c r="D272" s="106">
        <v>800</v>
      </c>
      <c r="E272" s="110"/>
      <c r="F272" s="110"/>
      <c r="G272" s="110"/>
      <c r="H272" s="105"/>
      <c r="I272" s="110">
        <f t="shared" si="72"/>
        <v>800</v>
      </c>
      <c r="J272" s="106">
        <f t="shared" si="73"/>
        <v>160</v>
      </c>
      <c r="K272" s="110">
        <v>800</v>
      </c>
      <c r="L272" s="110"/>
      <c r="M272" s="110"/>
      <c r="N272" s="110"/>
      <c r="O272" s="110"/>
      <c r="P272" s="106"/>
      <c r="Q272" s="110">
        <f t="shared" si="74"/>
        <v>800</v>
      </c>
      <c r="R272" s="110">
        <f t="shared" si="75"/>
        <v>160</v>
      </c>
      <c r="S272" s="110">
        <v>800</v>
      </c>
      <c r="T272" s="110"/>
      <c r="U272" s="110"/>
      <c r="V272" s="106"/>
      <c r="W272" s="110"/>
      <c r="X272" s="110">
        <f t="shared" ref="X272:X303" si="77">W272+V272+U272+T272+S272</f>
        <v>800</v>
      </c>
      <c r="Y272" s="105">
        <f t="shared" si="71"/>
        <v>160</v>
      </c>
      <c r="Z272" s="105">
        <f t="shared" si="76"/>
        <v>2400</v>
      </c>
      <c r="AA272" s="105">
        <f t="shared" si="70"/>
        <v>800</v>
      </c>
    </row>
    <row r="273" spans="1:27" ht="42" customHeight="1" x14ac:dyDescent="0.25">
      <c r="A273" s="111">
        <v>65</v>
      </c>
      <c r="B273" s="384" t="s">
        <v>166</v>
      </c>
      <c r="C273" s="124" t="s">
        <v>571</v>
      </c>
      <c r="D273" s="106">
        <v>800</v>
      </c>
      <c r="E273" s="110"/>
      <c r="F273" s="110"/>
      <c r="G273" s="110"/>
      <c r="H273" s="105"/>
      <c r="I273" s="110">
        <f t="shared" si="72"/>
        <v>800</v>
      </c>
      <c r="J273" s="106">
        <f t="shared" si="73"/>
        <v>160</v>
      </c>
      <c r="K273" s="110">
        <v>800</v>
      </c>
      <c r="L273" s="110"/>
      <c r="M273" s="110"/>
      <c r="N273" s="110"/>
      <c r="O273" s="110"/>
      <c r="P273" s="106"/>
      <c r="Q273" s="110">
        <f t="shared" si="74"/>
        <v>800</v>
      </c>
      <c r="R273" s="110">
        <f t="shared" si="75"/>
        <v>160</v>
      </c>
      <c r="S273" s="110">
        <v>800</v>
      </c>
      <c r="T273" s="110"/>
      <c r="U273" s="110"/>
      <c r="V273" s="106"/>
      <c r="W273" s="110"/>
      <c r="X273" s="110">
        <f t="shared" si="77"/>
        <v>800</v>
      </c>
      <c r="Y273" s="105">
        <f t="shared" si="71"/>
        <v>160</v>
      </c>
      <c r="Z273" s="105">
        <f t="shared" si="76"/>
        <v>2400</v>
      </c>
      <c r="AA273" s="105">
        <f t="shared" si="70"/>
        <v>800</v>
      </c>
    </row>
    <row r="274" spans="1:27" ht="48" customHeight="1" x14ac:dyDescent="0.25">
      <c r="A274" s="111">
        <v>66</v>
      </c>
      <c r="B274" s="384" t="s">
        <v>165</v>
      </c>
      <c r="C274" s="124" t="s">
        <v>571</v>
      </c>
      <c r="D274" s="106">
        <v>800</v>
      </c>
      <c r="E274" s="110"/>
      <c r="F274" s="110"/>
      <c r="G274" s="110"/>
      <c r="H274" s="105"/>
      <c r="I274" s="110">
        <f t="shared" si="72"/>
        <v>800</v>
      </c>
      <c r="J274" s="106">
        <f t="shared" si="73"/>
        <v>160</v>
      </c>
      <c r="K274" s="110">
        <v>800</v>
      </c>
      <c r="L274" s="110"/>
      <c r="M274" s="110"/>
      <c r="N274" s="110"/>
      <c r="O274" s="110"/>
      <c r="P274" s="106"/>
      <c r="Q274" s="110">
        <f t="shared" si="74"/>
        <v>800</v>
      </c>
      <c r="R274" s="110">
        <f t="shared" si="75"/>
        <v>160</v>
      </c>
      <c r="S274" s="110">
        <v>800</v>
      </c>
      <c r="T274" s="110"/>
      <c r="U274" s="110"/>
      <c r="V274" s="106"/>
      <c r="W274" s="110"/>
      <c r="X274" s="110">
        <f t="shared" si="77"/>
        <v>800</v>
      </c>
      <c r="Y274" s="105">
        <f t="shared" si="71"/>
        <v>160</v>
      </c>
      <c r="Z274" s="105">
        <f t="shared" si="76"/>
        <v>2400</v>
      </c>
      <c r="AA274" s="105">
        <f t="shared" si="70"/>
        <v>800</v>
      </c>
    </row>
    <row r="275" spans="1:27" ht="39.75" customHeight="1" x14ac:dyDescent="0.25">
      <c r="A275" s="111">
        <v>67</v>
      </c>
      <c r="B275" s="384" t="s">
        <v>164</v>
      </c>
      <c r="C275" s="124" t="s">
        <v>571</v>
      </c>
      <c r="D275" s="106">
        <v>800</v>
      </c>
      <c r="E275" s="110"/>
      <c r="F275" s="110"/>
      <c r="G275" s="110"/>
      <c r="H275" s="105"/>
      <c r="I275" s="110">
        <f t="shared" si="72"/>
        <v>800</v>
      </c>
      <c r="J275" s="106">
        <f t="shared" si="73"/>
        <v>160</v>
      </c>
      <c r="K275" s="110">
        <v>800</v>
      </c>
      <c r="L275" s="110"/>
      <c r="M275" s="110"/>
      <c r="N275" s="110"/>
      <c r="O275" s="110"/>
      <c r="P275" s="106"/>
      <c r="Q275" s="110">
        <f t="shared" si="74"/>
        <v>800</v>
      </c>
      <c r="R275" s="110">
        <f t="shared" si="75"/>
        <v>160</v>
      </c>
      <c r="S275" s="110">
        <v>800</v>
      </c>
      <c r="T275" s="110"/>
      <c r="U275" s="110"/>
      <c r="V275" s="106"/>
      <c r="W275" s="110"/>
      <c r="X275" s="110">
        <f t="shared" si="77"/>
        <v>800</v>
      </c>
      <c r="Y275" s="105">
        <f t="shared" si="71"/>
        <v>160</v>
      </c>
      <c r="Z275" s="105">
        <f t="shared" si="76"/>
        <v>2400</v>
      </c>
      <c r="AA275" s="105">
        <f t="shared" si="70"/>
        <v>800</v>
      </c>
    </row>
    <row r="276" spans="1:27" ht="41.25" customHeight="1" x14ac:dyDescent="0.25">
      <c r="A276" s="111">
        <v>68</v>
      </c>
      <c r="B276" s="384" t="s">
        <v>163</v>
      </c>
      <c r="C276" s="124" t="s">
        <v>571</v>
      </c>
      <c r="D276" s="106">
        <v>800</v>
      </c>
      <c r="E276" s="110"/>
      <c r="F276" s="110"/>
      <c r="G276" s="110"/>
      <c r="H276" s="105"/>
      <c r="I276" s="110">
        <f t="shared" si="72"/>
        <v>800</v>
      </c>
      <c r="J276" s="106">
        <f t="shared" si="73"/>
        <v>160</v>
      </c>
      <c r="K276" s="110">
        <v>800</v>
      </c>
      <c r="L276" s="110"/>
      <c r="M276" s="110"/>
      <c r="N276" s="110"/>
      <c r="O276" s="110"/>
      <c r="P276" s="106"/>
      <c r="Q276" s="110">
        <f t="shared" si="74"/>
        <v>800</v>
      </c>
      <c r="R276" s="110">
        <f t="shared" si="75"/>
        <v>160</v>
      </c>
      <c r="S276" s="110">
        <v>800</v>
      </c>
      <c r="T276" s="110"/>
      <c r="U276" s="110"/>
      <c r="V276" s="106"/>
      <c r="W276" s="110"/>
      <c r="X276" s="110">
        <f t="shared" si="77"/>
        <v>800</v>
      </c>
      <c r="Y276" s="105">
        <f t="shared" si="71"/>
        <v>160</v>
      </c>
      <c r="Z276" s="105">
        <f t="shared" si="76"/>
        <v>2400</v>
      </c>
      <c r="AA276" s="105">
        <f t="shared" si="70"/>
        <v>800</v>
      </c>
    </row>
    <row r="277" spans="1:27" ht="40.5" customHeight="1" x14ac:dyDescent="0.25">
      <c r="A277" s="111">
        <v>69</v>
      </c>
      <c r="B277" s="384" t="s">
        <v>162</v>
      </c>
      <c r="C277" s="124" t="s">
        <v>571</v>
      </c>
      <c r="D277" s="106">
        <v>800</v>
      </c>
      <c r="E277" s="110"/>
      <c r="F277" s="110"/>
      <c r="G277" s="110"/>
      <c r="H277" s="105"/>
      <c r="I277" s="110">
        <f t="shared" si="72"/>
        <v>800</v>
      </c>
      <c r="J277" s="106">
        <f t="shared" si="73"/>
        <v>160</v>
      </c>
      <c r="K277" s="110">
        <v>800</v>
      </c>
      <c r="L277" s="110"/>
      <c r="M277" s="110"/>
      <c r="N277" s="110"/>
      <c r="O277" s="110"/>
      <c r="P277" s="106"/>
      <c r="Q277" s="110">
        <f t="shared" si="74"/>
        <v>800</v>
      </c>
      <c r="R277" s="110">
        <f t="shared" si="75"/>
        <v>160</v>
      </c>
      <c r="S277" s="110">
        <v>800</v>
      </c>
      <c r="T277" s="110"/>
      <c r="U277" s="110"/>
      <c r="V277" s="106"/>
      <c r="W277" s="110"/>
      <c r="X277" s="110">
        <f t="shared" si="77"/>
        <v>800</v>
      </c>
      <c r="Y277" s="105">
        <f t="shared" si="71"/>
        <v>160</v>
      </c>
      <c r="Z277" s="105">
        <f t="shared" si="76"/>
        <v>2400</v>
      </c>
      <c r="AA277" s="105">
        <f t="shared" si="70"/>
        <v>800</v>
      </c>
    </row>
    <row r="278" spans="1:27" ht="46.5" customHeight="1" x14ac:dyDescent="0.25">
      <c r="A278" s="111">
        <v>70</v>
      </c>
      <c r="B278" s="384" t="s">
        <v>161</v>
      </c>
      <c r="C278" s="124" t="s">
        <v>571</v>
      </c>
      <c r="D278" s="106">
        <v>800</v>
      </c>
      <c r="E278" s="110"/>
      <c r="F278" s="110"/>
      <c r="G278" s="110"/>
      <c r="H278" s="105"/>
      <c r="I278" s="110">
        <f t="shared" si="72"/>
        <v>800</v>
      </c>
      <c r="J278" s="106">
        <f t="shared" si="73"/>
        <v>160</v>
      </c>
      <c r="K278" s="110">
        <v>800</v>
      </c>
      <c r="L278" s="110"/>
      <c r="M278" s="110"/>
      <c r="N278" s="110"/>
      <c r="O278" s="110"/>
      <c r="P278" s="106"/>
      <c r="Q278" s="110">
        <f t="shared" si="74"/>
        <v>800</v>
      </c>
      <c r="R278" s="110">
        <f t="shared" si="75"/>
        <v>160</v>
      </c>
      <c r="S278" s="110">
        <v>457.14</v>
      </c>
      <c r="T278" s="110"/>
      <c r="U278" s="110"/>
      <c r="V278" s="106"/>
      <c r="W278" s="110"/>
      <c r="X278" s="110">
        <f t="shared" si="77"/>
        <v>457.14</v>
      </c>
      <c r="Y278" s="105">
        <f t="shared" si="71"/>
        <v>91.427999999999997</v>
      </c>
      <c r="Z278" s="105">
        <f t="shared" si="76"/>
        <v>2057.14</v>
      </c>
      <c r="AA278" s="105">
        <f t="shared" ref="AA278:AA309" si="78">Z278/3</f>
        <v>685.71333333333325</v>
      </c>
    </row>
    <row r="279" spans="1:27" ht="42" customHeight="1" x14ac:dyDescent="0.25">
      <c r="A279" s="111">
        <v>71</v>
      </c>
      <c r="B279" s="384" t="s">
        <v>159</v>
      </c>
      <c r="C279" s="124" t="s">
        <v>571</v>
      </c>
      <c r="D279" s="106">
        <v>800</v>
      </c>
      <c r="E279" s="110"/>
      <c r="F279" s="110"/>
      <c r="G279" s="110"/>
      <c r="H279" s="105"/>
      <c r="I279" s="110">
        <f t="shared" si="72"/>
        <v>800</v>
      </c>
      <c r="J279" s="106">
        <f t="shared" si="73"/>
        <v>160</v>
      </c>
      <c r="K279" s="110">
        <v>800</v>
      </c>
      <c r="L279" s="110"/>
      <c r="M279" s="110"/>
      <c r="N279" s="110"/>
      <c r="O279" s="110"/>
      <c r="P279" s="106"/>
      <c r="Q279" s="110">
        <f t="shared" si="74"/>
        <v>800</v>
      </c>
      <c r="R279" s="110">
        <f t="shared" si="75"/>
        <v>160</v>
      </c>
      <c r="S279" s="110">
        <v>800</v>
      </c>
      <c r="T279" s="110"/>
      <c r="U279" s="110"/>
      <c r="V279" s="106"/>
      <c r="W279" s="110"/>
      <c r="X279" s="110">
        <f t="shared" si="77"/>
        <v>800</v>
      </c>
      <c r="Y279" s="105">
        <f t="shared" si="71"/>
        <v>160</v>
      </c>
      <c r="Z279" s="105">
        <f t="shared" si="76"/>
        <v>2400</v>
      </c>
      <c r="AA279" s="105">
        <f t="shared" si="78"/>
        <v>800</v>
      </c>
    </row>
    <row r="280" spans="1:27" ht="47.25" customHeight="1" x14ac:dyDescent="0.25">
      <c r="A280" s="111">
        <v>72</v>
      </c>
      <c r="B280" s="384" t="s">
        <v>157</v>
      </c>
      <c r="C280" s="124" t="s">
        <v>571</v>
      </c>
      <c r="D280" s="106">
        <v>800</v>
      </c>
      <c r="E280" s="110"/>
      <c r="F280" s="110"/>
      <c r="G280" s="110"/>
      <c r="H280" s="105"/>
      <c r="I280" s="110">
        <f t="shared" si="72"/>
        <v>800</v>
      </c>
      <c r="J280" s="106">
        <f t="shared" si="73"/>
        <v>160</v>
      </c>
      <c r="K280" s="110">
        <v>800</v>
      </c>
      <c r="L280" s="110"/>
      <c r="M280" s="110"/>
      <c r="N280" s="110"/>
      <c r="O280" s="110"/>
      <c r="P280" s="106"/>
      <c r="Q280" s="110">
        <f t="shared" si="74"/>
        <v>800</v>
      </c>
      <c r="R280" s="110">
        <f t="shared" si="75"/>
        <v>160</v>
      </c>
      <c r="S280" s="110">
        <v>800</v>
      </c>
      <c r="T280" s="110"/>
      <c r="U280" s="110"/>
      <c r="V280" s="106"/>
      <c r="W280" s="110"/>
      <c r="X280" s="110">
        <f t="shared" si="77"/>
        <v>800</v>
      </c>
      <c r="Y280" s="105">
        <f t="shared" si="71"/>
        <v>160</v>
      </c>
      <c r="Z280" s="105">
        <f t="shared" si="76"/>
        <v>2400</v>
      </c>
      <c r="AA280" s="105">
        <f t="shared" si="78"/>
        <v>800</v>
      </c>
    </row>
    <row r="281" spans="1:27" ht="38.25" customHeight="1" x14ac:dyDescent="0.25">
      <c r="A281" s="111">
        <v>73</v>
      </c>
      <c r="B281" s="384" t="s">
        <v>156</v>
      </c>
      <c r="C281" s="124" t="s">
        <v>571</v>
      </c>
      <c r="D281" s="106">
        <v>520</v>
      </c>
      <c r="E281" s="110"/>
      <c r="F281" s="110"/>
      <c r="G281" s="110"/>
      <c r="H281" s="105">
        <v>280</v>
      </c>
      <c r="I281" s="110">
        <f t="shared" si="72"/>
        <v>800</v>
      </c>
      <c r="J281" s="106">
        <f t="shared" si="73"/>
        <v>160</v>
      </c>
      <c r="K281" s="110">
        <v>800</v>
      </c>
      <c r="L281" s="110"/>
      <c r="M281" s="110"/>
      <c r="N281" s="110"/>
      <c r="O281" s="110"/>
      <c r="P281" s="106"/>
      <c r="Q281" s="110">
        <f t="shared" si="74"/>
        <v>800</v>
      </c>
      <c r="R281" s="110">
        <f t="shared" si="75"/>
        <v>160</v>
      </c>
      <c r="S281" s="110">
        <v>800</v>
      </c>
      <c r="T281" s="110"/>
      <c r="U281" s="110"/>
      <c r="V281" s="106"/>
      <c r="W281" s="110"/>
      <c r="X281" s="110">
        <f t="shared" si="77"/>
        <v>800</v>
      </c>
      <c r="Y281" s="105">
        <f>X281*20%</f>
        <v>160</v>
      </c>
      <c r="Z281" s="105">
        <f t="shared" si="76"/>
        <v>2400</v>
      </c>
      <c r="AA281" s="105">
        <f t="shared" si="78"/>
        <v>800</v>
      </c>
    </row>
    <row r="282" spans="1:27" ht="40.5" customHeight="1" x14ac:dyDescent="0.25">
      <c r="A282" s="111">
        <v>74</v>
      </c>
      <c r="B282" s="384" t="s">
        <v>155</v>
      </c>
      <c r="C282" s="124" t="s">
        <v>571</v>
      </c>
      <c r="D282" s="106">
        <v>800</v>
      </c>
      <c r="E282" s="110"/>
      <c r="F282" s="110"/>
      <c r="G282" s="110"/>
      <c r="H282" s="105"/>
      <c r="I282" s="110">
        <f t="shared" ref="I282:I313" si="79">H282+G282+F282+E282+D282</f>
        <v>800</v>
      </c>
      <c r="J282" s="106">
        <f>I282*20%</f>
        <v>160</v>
      </c>
      <c r="K282" s="110">
        <v>800</v>
      </c>
      <c r="L282" s="110"/>
      <c r="M282" s="110"/>
      <c r="N282" s="110"/>
      <c r="O282" s="110"/>
      <c r="P282" s="106"/>
      <c r="Q282" s="110">
        <f t="shared" ref="Q282:Q313" si="80">P282+O282+N282+M282+L282+K282</f>
        <v>800</v>
      </c>
      <c r="R282" s="110">
        <f>Q282*20%</f>
        <v>160</v>
      </c>
      <c r="S282" s="110">
        <v>495.24</v>
      </c>
      <c r="T282" s="110"/>
      <c r="U282" s="110"/>
      <c r="V282" s="106"/>
      <c r="W282" s="110"/>
      <c r="X282" s="110">
        <f t="shared" si="77"/>
        <v>495.24</v>
      </c>
      <c r="Y282" s="105">
        <f>X282*20%</f>
        <v>99.048000000000002</v>
      </c>
      <c r="Z282" s="105">
        <f t="shared" ref="Z282:Z317" si="81">X282+Q282+I282</f>
        <v>2095.2399999999998</v>
      </c>
      <c r="AA282" s="105">
        <f t="shared" si="78"/>
        <v>698.4133333333333</v>
      </c>
    </row>
    <row r="283" spans="1:27" ht="33.75" customHeight="1" x14ac:dyDescent="0.25">
      <c r="A283" s="111">
        <v>75</v>
      </c>
      <c r="B283" s="384" t="s">
        <v>154</v>
      </c>
      <c r="C283" s="124" t="s">
        <v>571</v>
      </c>
      <c r="D283" s="106">
        <v>480</v>
      </c>
      <c r="E283" s="110"/>
      <c r="F283" s="110"/>
      <c r="G283" s="110"/>
      <c r="H283" s="105">
        <v>320</v>
      </c>
      <c r="I283" s="110">
        <f t="shared" si="79"/>
        <v>800</v>
      </c>
      <c r="J283" s="106">
        <f>I283*20%</f>
        <v>160</v>
      </c>
      <c r="K283" s="110">
        <v>800</v>
      </c>
      <c r="L283" s="110"/>
      <c r="M283" s="110"/>
      <c r="N283" s="110"/>
      <c r="O283" s="110"/>
      <c r="P283" s="106"/>
      <c r="Q283" s="110">
        <f t="shared" si="80"/>
        <v>800</v>
      </c>
      <c r="R283" s="110">
        <f>Q283*20%</f>
        <v>160</v>
      </c>
      <c r="S283" s="110">
        <v>800</v>
      </c>
      <c r="T283" s="110"/>
      <c r="U283" s="110"/>
      <c r="V283" s="106"/>
      <c r="W283" s="110"/>
      <c r="X283" s="110">
        <f t="shared" si="77"/>
        <v>800</v>
      </c>
      <c r="Y283" s="105">
        <f>X283*20%</f>
        <v>160</v>
      </c>
      <c r="Z283" s="105">
        <f t="shared" si="81"/>
        <v>2400</v>
      </c>
      <c r="AA283" s="105">
        <f t="shared" si="78"/>
        <v>800</v>
      </c>
    </row>
    <row r="284" spans="1:27" ht="38.25" customHeight="1" x14ac:dyDescent="0.25">
      <c r="A284" s="111">
        <v>76</v>
      </c>
      <c r="B284" s="384" t="s">
        <v>152</v>
      </c>
      <c r="C284" s="124" t="s">
        <v>571</v>
      </c>
      <c r="D284" s="106">
        <v>100</v>
      </c>
      <c r="E284" s="110"/>
      <c r="F284" s="110"/>
      <c r="G284" s="110"/>
      <c r="H284" s="105">
        <v>900</v>
      </c>
      <c r="I284" s="110">
        <f t="shared" si="79"/>
        <v>1000</v>
      </c>
      <c r="J284" s="106">
        <f>I284*20%</f>
        <v>200</v>
      </c>
      <c r="K284" s="110">
        <v>0</v>
      </c>
      <c r="L284" s="110"/>
      <c r="M284" s="110"/>
      <c r="N284" s="110"/>
      <c r="O284" s="110"/>
      <c r="P284" s="106"/>
      <c r="Q284" s="110">
        <f t="shared" si="80"/>
        <v>0</v>
      </c>
      <c r="R284" s="110">
        <f>Q284*20%</f>
        <v>0</v>
      </c>
      <c r="S284" s="110">
        <v>0</v>
      </c>
      <c r="T284" s="110"/>
      <c r="U284" s="110"/>
      <c r="V284" s="106"/>
      <c r="W284" s="110"/>
      <c r="X284" s="110">
        <f t="shared" si="77"/>
        <v>0</v>
      </c>
      <c r="Y284" s="105">
        <f>X284*20%</f>
        <v>0</v>
      </c>
      <c r="Z284" s="105">
        <f t="shared" si="81"/>
        <v>1000</v>
      </c>
      <c r="AA284" s="105">
        <f t="shared" si="78"/>
        <v>333.33333333333331</v>
      </c>
    </row>
    <row r="285" spans="1:27" ht="45" customHeight="1" x14ac:dyDescent="0.25">
      <c r="A285" s="111">
        <v>77</v>
      </c>
      <c r="B285" s="384" t="s">
        <v>151</v>
      </c>
      <c r="C285" s="124" t="s">
        <v>571</v>
      </c>
      <c r="D285" s="106">
        <v>800</v>
      </c>
      <c r="E285" s="110"/>
      <c r="F285" s="110"/>
      <c r="G285" s="110"/>
      <c r="H285" s="105"/>
      <c r="I285" s="110">
        <f t="shared" si="79"/>
        <v>800</v>
      </c>
      <c r="J285" s="118">
        <v>0</v>
      </c>
      <c r="K285" s="110">
        <v>800</v>
      </c>
      <c r="L285" s="110"/>
      <c r="M285" s="110"/>
      <c r="N285" s="110"/>
      <c r="O285" s="110"/>
      <c r="P285" s="106"/>
      <c r="Q285" s="110">
        <f t="shared" si="80"/>
        <v>800</v>
      </c>
      <c r="R285" s="118">
        <v>0</v>
      </c>
      <c r="S285" s="110">
        <v>800</v>
      </c>
      <c r="T285" s="110"/>
      <c r="U285" s="110"/>
      <c r="V285" s="106"/>
      <c r="W285" s="110"/>
      <c r="X285" s="110">
        <f t="shared" si="77"/>
        <v>800</v>
      </c>
      <c r="Y285" s="98">
        <v>0</v>
      </c>
      <c r="Z285" s="105">
        <f t="shared" si="81"/>
        <v>2400</v>
      </c>
      <c r="AA285" s="105">
        <f t="shared" si="78"/>
        <v>800</v>
      </c>
    </row>
    <row r="286" spans="1:27" ht="39" customHeight="1" x14ac:dyDescent="0.25">
      <c r="A286" s="111">
        <v>78</v>
      </c>
      <c r="B286" s="384" t="s">
        <v>149</v>
      </c>
      <c r="C286" s="124" t="s">
        <v>570</v>
      </c>
      <c r="D286" s="106">
        <v>800</v>
      </c>
      <c r="E286" s="110"/>
      <c r="F286" s="110"/>
      <c r="G286" s="110"/>
      <c r="H286" s="105"/>
      <c r="I286" s="110">
        <f t="shared" si="79"/>
        <v>800</v>
      </c>
      <c r="J286" s="106">
        <f>I286*20%</f>
        <v>160</v>
      </c>
      <c r="K286" s="110">
        <v>800</v>
      </c>
      <c r="L286" s="110"/>
      <c r="M286" s="110"/>
      <c r="N286" s="110"/>
      <c r="O286" s="110"/>
      <c r="P286" s="106"/>
      <c r="Q286" s="110">
        <f t="shared" si="80"/>
        <v>800</v>
      </c>
      <c r="R286" s="110">
        <f>Q286*20%</f>
        <v>160</v>
      </c>
      <c r="S286" s="110">
        <v>800</v>
      </c>
      <c r="T286" s="110"/>
      <c r="U286" s="110"/>
      <c r="V286" s="106"/>
      <c r="W286" s="110"/>
      <c r="X286" s="110">
        <f t="shared" si="77"/>
        <v>800</v>
      </c>
      <c r="Y286" s="105">
        <f>X286*20%</f>
        <v>160</v>
      </c>
      <c r="Z286" s="105">
        <f t="shared" si="81"/>
        <v>2400</v>
      </c>
      <c r="AA286" s="105">
        <f t="shared" si="78"/>
        <v>800</v>
      </c>
    </row>
    <row r="287" spans="1:27" ht="57" customHeight="1" x14ac:dyDescent="0.25">
      <c r="A287" s="111">
        <v>79</v>
      </c>
      <c r="B287" s="384" t="s">
        <v>148</v>
      </c>
      <c r="C287" s="124" t="s">
        <v>570</v>
      </c>
      <c r="D287" s="106">
        <v>800</v>
      </c>
      <c r="E287" s="110"/>
      <c r="F287" s="110"/>
      <c r="G287" s="110"/>
      <c r="H287" s="105"/>
      <c r="I287" s="110">
        <f t="shared" si="79"/>
        <v>800</v>
      </c>
      <c r="J287" s="106">
        <f>I287*20%</f>
        <v>160</v>
      </c>
      <c r="K287" s="110">
        <v>800</v>
      </c>
      <c r="L287" s="110"/>
      <c r="M287" s="110"/>
      <c r="N287" s="110"/>
      <c r="O287" s="110"/>
      <c r="P287" s="106"/>
      <c r="Q287" s="110">
        <f t="shared" si="80"/>
        <v>800</v>
      </c>
      <c r="R287" s="110">
        <f>Q287*20%</f>
        <v>160</v>
      </c>
      <c r="S287" s="110">
        <v>800</v>
      </c>
      <c r="T287" s="110"/>
      <c r="U287" s="110"/>
      <c r="V287" s="106"/>
      <c r="W287" s="110"/>
      <c r="X287" s="110">
        <f t="shared" si="77"/>
        <v>800</v>
      </c>
      <c r="Y287" s="105">
        <f>X287*20%</f>
        <v>160</v>
      </c>
      <c r="Z287" s="105">
        <f t="shared" si="81"/>
        <v>2400</v>
      </c>
      <c r="AA287" s="105">
        <f t="shared" si="78"/>
        <v>800</v>
      </c>
    </row>
    <row r="288" spans="1:27" ht="41.25" customHeight="1" x14ac:dyDescent="0.25">
      <c r="A288" s="111">
        <v>80</v>
      </c>
      <c r="B288" s="384" t="s">
        <v>147</v>
      </c>
      <c r="C288" s="124" t="s">
        <v>570</v>
      </c>
      <c r="D288" s="106">
        <v>800</v>
      </c>
      <c r="E288" s="110"/>
      <c r="F288" s="110"/>
      <c r="G288" s="110"/>
      <c r="H288" s="105"/>
      <c r="I288" s="110">
        <f t="shared" si="79"/>
        <v>800</v>
      </c>
      <c r="J288" s="106">
        <f>I288*20%</f>
        <v>160</v>
      </c>
      <c r="K288" s="110">
        <v>800</v>
      </c>
      <c r="L288" s="110"/>
      <c r="M288" s="110"/>
      <c r="N288" s="110"/>
      <c r="O288" s="110"/>
      <c r="P288" s="106"/>
      <c r="Q288" s="110">
        <f t="shared" si="80"/>
        <v>800</v>
      </c>
      <c r="R288" s="110">
        <f>Q288*20%</f>
        <v>160</v>
      </c>
      <c r="S288" s="110">
        <v>800</v>
      </c>
      <c r="T288" s="110"/>
      <c r="U288" s="110"/>
      <c r="V288" s="106"/>
      <c r="W288" s="110"/>
      <c r="X288" s="110">
        <f t="shared" si="77"/>
        <v>800</v>
      </c>
      <c r="Y288" s="105">
        <f>X288*20%</f>
        <v>160</v>
      </c>
      <c r="Z288" s="105">
        <f t="shared" si="81"/>
        <v>2400</v>
      </c>
      <c r="AA288" s="105">
        <f t="shared" si="78"/>
        <v>800</v>
      </c>
    </row>
    <row r="289" spans="1:28" ht="55.5" customHeight="1" x14ac:dyDescent="0.25">
      <c r="A289" s="111">
        <v>81</v>
      </c>
      <c r="B289" s="384" t="s">
        <v>146</v>
      </c>
      <c r="C289" s="124" t="s">
        <v>570</v>
      </c>
      <c r="D289" s="106">
        <v>800</v>
      </c>
      <c r="E289" s="110"/>
      <c r="F289" s="110"/>
      <c r="G289" s="110"/>
      <c r="H289" s="105"/>
      <c r="I289" s="110">
        <f t="shared" si="79"/>
        <v>800</v>
      </c>
      <c r="J289" s="106">
        <f>I289*20%</f>
        <v>160</v>
      </c>
      <c r="K289" s="110">
        <v>800</v>
      </c>
      <c r="L289" s="110"/>
      <c r="M289" s="110"/>
      <c r="N289" s="110"/>
      <c r="O289" s="110"/>
      <c r="P289" s="106"/>
      <c r="Q289" s="110">
        <f t="shared" si="80"/>
        <v>800</v>
      </c>
      <c r="R289" s="110">
        <f>Q289*20%</f>
        <v>160</v>
      </c>
      <c r="S289" s="110">
        <v>800</v>
      </c>
      <c r="T289" s="110"/>
      <c r="U289" s="110"/>
      <c r="V289" s="106"/>
      <c r="W289" s="110"/>
      <c r="X289" s="110">
        <f t="shared" si="77"/>
        <v>800</v>
      </c>
      <c r="Y289" s="105">
        <f>X289*20%</f>
        <v>160</v>
      </c>
      <c r="Z289" s="105">
        <f t="shared" si="81"/>
        <v>2400</v>
      </c>
      <c r="AA289" s="105">
        <f t="shared" si="78"/>
        <v>800</v>
      </c>
    </row>
    <row r="290" spans="1:28" ht="52.5" customHeight="1" x14ac:dyDescent="0.25">
      <c r="A290" s="111">
        <v>82</v>
      </c>
      <c r="B290" s="384" t="s">
        <v>145</v>
      </c>
      <c r="C290" s="124" t="s">
        <v>571</v>
      </c>
      <c r="D290" s="106">
        <v>800</v>
      </c>
      <c r="E290" s="110"/>
      <c r="F290" s="110"/>
      <c r="G290" s="110"/>
      <c r="H290" s="105"/>
      <c r="I290" s="110">
        <f t="shared" si="79"/>
        <v>800</v>
      </c>
      <c r="J290" s="118">
        <v>0</v>
      </c>
      <c r="K290" s="110">
        <v>520</v>
      </c>
      <c r="L290" s="110"/>
      <c r="M290" s="110"/>
      <c r="N290" s="110"/>
      <c r="O290" s="110"/>
      <c r="P290" s="106"/>
      <c r="Q290" s="110">
        <f t="shared" si="80"/>
        <v>520</v>
      </c>
      <c r="R290" s="118">
        <v>0</v>
      </c>
      <c r="S290" s="110">
        <f>800+80</f>
        <v>880</v>
      </c>
      <c r="T290" s="110"/>
      <c r="U290" s="110"/>
      <c r="V290" s="106"/>
      <c r="W290" s="110">
        <v>200</v>
      </c>
      <c r="X290" s="110">
        <f t="shared" si="77"/>
        <v>1080</v>
      </c>
      <c r="Y290" s="98">
        <v>0</v>
      </c>
      <c r="Z290" s="105">
        <f t="shared" si="81"/>
        <v>2400</v>
      </c>
      <c r="AA290" s="105">
        <f t="shared" si="78"/>
        <v>800</v>
      </c>
    </row>
    <row r="291" spans="1:28" s="229" customFormat="1" ht="45.75" customHeight="1" x14ac:dyDescent="0.25">
      <c r="A291" s="111">
        <v>83</v>
      </c>
      <c r="B291" s="233" t="s">
        <v>143</v>
      </c>
      <c r="C291" s="124" t="s">
        <v>570</v>
      </c>
      <c r="D291" s="232">
        <v>1000</v>
      </c>
      <c r="E291" s="231"/>
      <c r="F291" s="231"/>
      <c r="G291" s="231"/>
      <c r="H291" s="230"/>
      <c r="I291" s="231">
        <f t="shared" si="79"/>
        <v>1000</v>
      </c>
      <c r="J291" s="232">
        <f>I291*20%</f>
        <v>200</v>
      </c>
      <c r="K291" s="231">
        <v>1000</v>
      </c>
      <c r="L291" s="231"/>
      <c r="M291" s="231"/>
      <c r="N291" s="231"/>
      <c r="O291" s="231"/>
      <c r="P291" s="232"/>
      <c r="Q291" s="231">
        <f t="shared" si="80"/>
        <v>1000</v>
      </c>
      <c r="R291" s="231">
        <f>Q291*20%</f>
        <v>200</v>
      </c>
      <c r="S291" s="231">
        <v>1000</v>
      </c>
      <c r="T291" s="231"/>
      <c r="U291" s="231"/>
      <c r="V291" s="232"/>
      <c r="W291" s="231"/>
      <c r="X291" s="231">
        <f t="shared" si="77"/>
        <v>1000</v>
      </c>
      <c r="Y291" s="230">
        <f>X291*20%</f>
        <v>200</v>
      </c>
      <c r="Z291" s="105">
        <f t="shared" si="81"/>
        <v>3000</v>
      </c>
      <c r="AA291" s="105">
        <f t="shared" si="78"/>
        <v>1000</v>
      </c>
      <c r="AB291" s="229" t="s">
        <v>569</v>
      </c>
    </row>
    <row r="292" spans="1:28" ht="30.75" customHeight="1" x14ac:dyDescent="0.25">
      <c r="A292" s="111">
        <v>84</v>
      </c>
      <c r="B292" s="384" t="s">
        <v>141</v>
      </c>
      <c r="C292" s="124" t="s">
        <v>568</v>
      </c>
      <c r="D292" s="106">
        <v>800</v>
      </c>
      <c r="E292" s="110"/>
      <c r="F292" s="110"/>
      <c r="G292" s="110"/>
      <c r="H292" s="105"/>
      <c r="I292" s="110">
        <f t="shared" si="79"/>
        <v>800</v>
      </c>
      <c r="J292" s="118">
        <v>0</v>
      </c>
      <c r="K292" s="110">
        <v>800</v>
      </c>
      <c r="L292" s="110"/>
      <c r="M292" s="110"/>
      <c r="N292" s="110"/>
      <c r="O292" s="110"/>
      <c r="P292" s="106"/>
      <c r="Q292" s="110">
        <f t="shared" si="80"/>
        <v>800</v>
      </c>
      <c r="R292" s="118">
        <v>0</v>
      </c>
      <c r="S292" s="110">
        <v>800</v>
      </c>
      <c r="T292" s="110"/>
      <c r="U292" s="110"/>
      <c r="V292" s="110"/>
      <c r="W292" s="110"/>
      <c r="X292" s="110">
        <f t="shared" si="77"/>
        <v>800</v>
      </c>
      <c r="Y292" s="98">
        <v>0</v>
      </c>
      <c r="Z292" s="105">
        <f t="shared" si="81"/>
        <v>2400</v>
      </c>
      <c r="AA292" s="105">
        <f t="shared" si="78"/>
        <v>800</v>
      </c>
    </row>
    <row r="293" spans="1:28" ht="39" customHeight="1" x14ac:dyDescent="0.25">
      <c r="A293" s="111">
        <v>85</v>
      </c>
      <c r="B293" s="434" t="s">
        <v>140</v>
      </c>
      <c r="C293" s="124" t="s">
        <v>564</v>
      </c>
      <c r="D293" s="106">
        <v>2500</v>
      </c>
      <c r="E293" s="110"/>
      <c r="F293" s="110"/>
      <c r="G293" s="110"/>
      <c r="H293" s="105"/>
      <c r="I293" s="110">
        <f t="shared" si="79"/>
        <v>2500</v>
      </c>
      <c r="J293" s="106">
        <f t="shared" ref="J293:J314" si="82">I293*20%</f>
        <v>500</v>
      </c>
      <c r="K293" s="110">
        <v>2500</v>
      </c>
      <c r="L293" s="110"/>
      <c r="M293" s="110"/>
      <c r="N293" s="110"/>
      <c r="O293" s="110"/>
      <c r="P293" s="106"/>
      <c r="Q293" s="110">
        <f t="shared" si="80"/>
        <v>2500</v>
      </c>
      <c r="R293" s="110">
        <f t="shared" ref="R293:R314" si="83">Q293*20%</f>
        <v>500</v>
      </c>
      <c r="S293" s="110">
        <v>2500</v>
      </c>
      <c r="T293" s="110"/>
      <c r="U293" s="110"/>
      <c r="V293" s="110"/>
      <c r="W293" s="110"/>
      <c r="X293" s="110">
        <f t="shared" si="77"/>
        <v>2500</v>
      </c>
      <c r="Y293" s="105">
        <f t="shared" ref="Y293:Y316" si="84">X293*20%</f>
        <v>500</v>
      </c>
      <c r="Z293" s="105">
        <f t="shared" si="81"/>
        <v>7500</v>
      </c>
      <c r="AA293" s="105">
        <f t="shared" si="78"/>
        <v>2500</v>
      </c>
    </row>
    <row r="294" spans="1:28" ht="33.75" customHeight="1" x14ac:dyDescent="0.25">
      <c r="A294" s="111">
        <v>86</v>
      </c>
      <c r="B294" s="121" t="s">
        <v>139</v>
      </c>
      <c r="C294" s="124" t="s">
        <v>567</v>
      </c>
      <c r="D294" s="106">
        <v>337</v>
      </c>
      <c r="E294" s="110"/>
      <c r="F294" s="110"/>
      <c r="G294" s="110"/>
      <c r="H294" s="105"/>
      <c r="I294" s="110">
        <f t="shared" si="79"/>
        <v>337</v>
      </c>
      <c r="J294" s="106">
        <f t="shared" si="82"/>
        <v>67.400000000000006</v>
      </c>
      <c r="K294" s="110">
        <v>337</v>
      </c>
      <c r="L294" s="110"/>
      <c r="M294" s="110"/>
      <c r="N294" s="110"/>
      <c r="O294" s="110"/>
      <c r="P294" s="106"/>
      <c r="Q294" s="110">
        <f t="shared" si="80"/>
        <v>337</v>
      </c>
      <c r="R294" s="110">
        <f t="shared" si="83"/>
        <v>67.400000000000006</v>
      </c>
      <c r="S294" s="110">
        <v>337</v>
      </c>
      <c r="T294" s="110"/>
      <c r="U294" s="110"/>
      <c r="V294" s="110"/>
      <c r="W294" s="110"/>
      <c r="X294" s="110">
        <f t="shared" si="77"/>
        <v>337</v>
      </c>
      <c r="Y294" s="105">
        <f t="shared" si="84"/>
        <v>67.400000000000006</v>
      </c>
      <c r="Z294" s="105">
        <f t="shared" si="81"/>
        <v>1011</v>
      </c>
      <c r="AA294" s="105">
        <f t="shared" si="78"/>
        <v>337</v>
      </c>
    </row>
    <row r="295" spans="1:28" ht="31.5" customHeight="1" x14ac:dyDescent="0.25">
      <c r="A295" s="111">
        <v>87</v>
      </c>
      <c r="B295" s="121" t="s">
        <v>138</v>
      </c>
      <c r="C295" s="124" t="s">
        <v>567</v>
      </c>
      <c r="D295" s="110">
        <v>337</v>
      </c>
      <c r="E295" s="110"/>
      <c r="F295" s="110"/>
      <c r="G295" s="110"/>
      <c r="H295" s="105"/>
      <c r="I295" s="110">
        <f t="shared" si="79"/>
        <v>337</v>
      </c>
      <c r="J295" s="106">
        <f t="shared" si="82"/>
        <v>67.400000000000006</v>
      </c>
      <c r="K295" s="110">
        <v>337</v>
      </c>
      <c r="L295" s="110"/>
      <c r="M295" s="110"/>
      <c r="N295" s="110"/>
      <c r="O295" s="110"/>
      <c r="P295" s="106"/>
      <c r="Q295" s="110">
        <f t="shared" si="80"/>
        <v>337</v>
      </c>
      <c r="R295" s="110">
        <f t="shared" si="83"/>
        <v>67.400000000000006</v>
      </c>
      <c r="S295" s="110">
        <v>337</v>
      </c>
      <c r="T295" s="110"/>
      <c r="U295" s="110"/>
      <c r="V295" s="110"/>
      <c r="W295" s="110"/>
      <c r="X295" s="110">
        <f t="shared" si="77"/>
        <v>337</v>
      </c>
      <c r="Y295" s="105">
        <f t="shared" si="84"/>
        <v>67.400000000000006</v>
      </c>
      <c r="Z295" s="105">
        <f t="shared" si="81"/>
        <v>1011</v>
      </c>
      <c r="AA295" s="105">
        <f t="shared" si="78"/>
        <v>337</v>
      </c>
    </row>
    <row r="296" spans="1:28" ht="32.25" customHeight="1" x14ac:dyDescent="0.25">
      <c r="A296" s="111">
        <v>88</v>
      </c>
      <c r="B296" s="121" t="s">
        <v>137</v>
      </c>
      <c r="C296" s="124" t="s">
        <v>567</v>
      </c>
      <c r="D296" s="110">
        <v>337</v>
      </c>
      <c r="E296" s="110"/>
      <c r="F296" s="110"/>
      <c r="G296" s="110"/>
      <c r="H296" s="105"/>
      <c r="I296" s="110">
        <f t="shared" si="79"/>
        <v>337</v>
      </c>
      <c r="J296" s="106">
        <f t="shared" si="82"/>
        <v>67.400000000000006</v>
      </c>
      <c r="K296" s="110">
        <v>337</v>
      </c>
      <c r="L296" s="110"/>
      <c r="M296" s="110"/>
      <c r="N296" s="110"/>
      <c r="O296" s="110"/>
      <c r="P296" s="106"/>
      <c r="Q296" s="110">
        <f t="shared" si="80"/>
        <v>337</v>
      </c>
      <c r="R296" s="110">
        <f t="shared" si="83"/>
        <v>67.400000000000006</v>
      </c>
      <c r="S296" s="110">
        <v>337</v>
      </c>
      <c r="T296" s="110"/>
      <c r="U296" s="110"/>
      <c r="V296" s="110"/>
      <c r="W296" s="110"/>
      <c r="X296" s="110">
        <f t="shared" si="77"/>
        <v>337</v>
      </c>
      <c r="Y296" s="105">
        <f t="shared" si="84"/>
        <v>67.400000000000006</v>
      </c>
      <c r="Z296" s="105">
        <f t="shared" si="81"/>
        <v>1011</v>
      </c>
      <c r="AA296" s="105">
        <f t="shared" si="78"/>
        <v>337</v>
      </c>
    </row>
    <row r="297" spans="1:28" ht="26.25" customHeight="1" x14ac:dyDescent="0.25">
      <c r="A297" s="111">
        <v>89</v>
      </c>
      <c r="B297" s="121" t="s">
        <v>136</v>
      </c>
      <c r="C297" s="124" t="s">
        <v>567</v>
      </c>
      <c r="D297" s="110">
        <v>337</v>
      </c>
      <c r="E297" s="110"/>
      <c r="F297" s="110"/>
      <c r="G297" s="110"/>
      <c r="H297" s="105"/>
      <c r="I297" s="110">
        <f t="shared" si="79"/>
        <v>337</v>
      </c>
      <c r="J297" s="106">
        <f t="shared" si="82"/>
        <v>67.400000000000006</v>
      </c>
      <c r="K297" s="110">
        <v>337</v>
      </c>
      <c r="L297" s="110"/>
      <c r="M297" s="110"/>
      <c r="N297" s="110"/>
      <c r="O297" s="110"/>
      <c r="P297" s="106"/>
      <c r="Q297" s="110">
        <f t="shared" si="80"/>
        <v>337</v>
      </c>
      <c r="R297" s="110">
        <f t="shared" si="83"/>
        <v>67.400000000000006</v>
      </c>
      <c r="S297" s="110">
        <v>337</v>
      </c>
      <c r="T297" s="110"/>
      <c r="U297" s="110"/>
      <c r="V297" s="110"/>
      <c r="W297" s="110"/>
      <c r="X297" s="110">
        <f t="shared" si="77"/>
        <v>337</v>
      </c>
      <c r="Y297" s="105">
        <f t="shared" si="84"/>
        <v>67.400000000000006</v>
      </c>
      <c r="Z297" s="105">
        <f t="shared" si="81"/>
        <v>1011</v>
      </c>
      <c r="AA297" s="105">
        <f t="shared" si="78"/>
        <v>337</v>
      </c>
    </row>
    <row r="298" spans="1:28" ht="30" customHeight="1" x14ac:dyDescent="0.25">
      <c r="A298" s="111">
        <v>90</v>
      </c>
      <c r="B298" s="121" t="s">
        <v>135</v>
      </c>
      <c r="C298" s="124" t="s">
        <v>567</v>
      </c>
      <c r="D298" s="110">
        <v>337</v>
      </c>
      <c r="E298" s="110"/>
      <c r="F298" s="110"/>
      <c r="G298" s="110"/>
      <c r="H298" s="105"/>
      <c r="I298" s="110">
        <f t="shared" si="79"/>
        <v>337</v>
      </c>
      <c r="J298" s="106">
        <f t="shared" si="82"/>
        <v>67.400000000000006</v>
      </c>
      <c r="K298" s="110">
        <v>337</v>
      </c>
      <c r="L298" s="110"/>
      <c r="M298" s="110"/>
      <c r="N298" s="110"/>
      <c r="O298" s="110"/>
      <c r="P298" s="106"/>
      <c r="Q298" s="110">
        <f t="shared" si="80"/>
        <v>337</v>
      </c>
      <c r="R298" s="110">
        <f t="shared" si="83"/>
        <v>67.400000000000006</v>
      </c>
      <c r="S298" s="110">
        <v>337</v>
      </c>
      <c r="T298" s="110"/>
      <c r="U298" s="110"/>
      <c r="V298" s="110"/>
      <c r="W298" s="110"/>
      <c r="X298" s="110">
        <f t="shared" si="77"/>
        <v>337</v>
      </c>
      <c r="Y298" s="105">
        <f t="shared" si="84"/>
        <v>67.400000000000006</v>
      </c>
      <c r="Z298" s="105">
        <f t="shared" si="81"/>
        <v>1011</v>
      </c>
      <c r="AA298" s="105">
        <f t="shared" si="78"/>
        <v>337</v>
      </c>
    </row>
    <row r="299" spans="1:28" ht="24" customHeight="1" x14ac:dyDescent="0.25">
      <c r="A299" s="111">
        <v>91</v>
      </c>
      <c r="B299" s="121" t="s">
        <v>134</v>
      </c>
      <c r="C299" s="124" t="s">
        <v>567</v>
      </c>
      <c r="D299" s="110">
        <v>337</v>
      </c>
      <c r="E299" s="110"/>
      <c r="F299" s="110"/>
      <c r="G299" s="110"/>
      <c r="H299" s="105"/>
      <c r="I299" s="110">
        <f t="shared" si="79"/>
        <v>337</v>
      </c>
      <c r="J299" s="106">
        <f t="shared" si="82"/>
        <v>67.400000000000006</v>
      </c>
      <c r="K299" s="110">
        <v>337</v>
      </c>
      <c r="L299" s="110"/>
      <c r="M299" s="110"/>
      <c r="N299" s="110"/>
      <c r="O299" s="110"/>
      <c r="P299" s="106"/>
      <c r="Q299" s="110">
        <f t="shared" si="80"/>
        <v>337</v>
      </c>
      <c r="R299" s="110">
        <f t="shared" si="83"/>
        <v>67.400000000000006</v>
      </c>
      <c r="S299" s="110">
        <v>337</v>
      </c>
      <c r="T299" s="110"/>
      <c r="U299" s="110"/>
      <c r="V299" s="110"/>
      <c r="W299" s="110"/>
      <c r="X299" s="110">
        <f t="shared" si="77"/>
        <v>337</v>
      </c>
      <c r="Y299" s="105">
        <f t="shared" si="84"/>
        <v>67.400000000000006</v>
      </c>
      <c r="Z299" s="105">
        <f t="shared" si="81"/>
        <v>1011</v>
      </c>
      <c r="AA299" s="105">
        <f t="shared" si="78"/>
        <v>337</v>
      </c>
    </row>
    <row r="300" spans="1:28" ht="24.75" customHeight="1" x14ac:dyDescent="0.25">
      <c r="A300" s="111">
        <v>92</v>
      </c>
      <c r="B300" s="121" t="s">
        <v>133</v>
      </c>
      <c r="C300" s="124" t="s">
        <v>567</v>
      </c>
      <c r="D300" s="110">
        <v>465</v>
      </c>
      <c r="E300" s="110"/>
      <c r="F300" s="110"/>
      <c r="G300" s="110"/>
      <c r="H300" s="105"/>
      <c r="I300" s="110">
        <f t="shared" si="79"/>
        <v>465</v>
      </c>
      <c r="J300" s="106">
        <f t="shared" si="82"/>
        <v>93</v>
      </c>
      <c r="K300" s="110">
        <v>465</v>
      </c>
      <c r="L300" s="110"/>
      <c r="M300" s="110"/>
      <c r="N300" s="110"/>
      <c r="O300" s="110"/>
      <c r="P300" s="106"/>
      <c r="Q300" s="110">
        <f t="shared" si="80"/>
        <v>465</v>
      </c>
      <c r="R300" s="110">
        <f t="shared" si="83"/>
        <v>93</v>
      </c>
      <c r="S300" s="110">
        <v>465</v>
      </c>
      <c r="T300" s="110"/>
      <c r="U300" s="110"/>
      <c r="V300" s="110"/>
      <c r="W300" s="110"/>
      <c r="X300" s="110">
        <f t="shared" si="77"/>
        <v>465</v>
      </c>
      <c r="Y300" s="105">
        <f t="shared" si="84"/>
        <v>93</v>
      </c>
      <c r="Z300" s="105">
        <f t="shared" si="81"/>
        <v>1395</v>
      </c>
      <c r="AA300" s="105">
        <f t="shared" si="78"/>
        <v>465</v>
      </c>
    </row>
    <row r="301" spans="1:28" ht="26.25" customHeight="1" x14ac:dyDescent="0.25">
      <c r="A301" s="111">
        <v>93</v>
      </c>
      <c r="B301" s="121" t="s">
        <v>132</v>
      </c>
      <c r="C301" s="124" t="s">
        <v>567</v>
      </c>
      <c r="D301" s="110">
        <v>337</v>
      </c>
      <c r="E301" s="110"/>
      <c r="F301" s="110"/>
      <c r="G301" s="110"/>
      <c r="H301" s="105"/>
      <c r="I301" s="110">
        <f t="shared" si="79"/>
        <v>337</v>
      </c>
      <c r="J301" s="106">
        <f t="shared" si="82"/>
        <v>67.400000000000006</v>
      </c>
      <c r="K301" s="110">
        <v>337</v>
      </c>
      <c r="L301" s="110"/>
      <c r="M301" s="110"/>
      <c r="N301" s="110"/>
      <c r="O301" s="110"/>
      <c r="P301" s="106"/>
      <c r="Q301" s="110">
        <f t="shared" si="80"/>
        <v>337</v>
      </c>
      <c r="R301" s="110">
        <f t="shared" si="83"/>
        <v>67.400000000000006</v>
      </c>
      <c r="S301" s="110">
        <v>337</v>
      </c>
      <c r="T301" s="110"/>
      <c r="U301" s="110"/>
      <c r="V301" s="110"/>
      <c r="W301" s="110"/>
      <c r="X301" s="110">
        <f t="shared" si="77"/>
        <v>337</v>
      </c>
      <c r="Y301" s="105">
        <f t="shared" si="84"/>
        <v>67.400000000000006</v>
      </c>
      <c r="Z301" s="105">
        <f t="shared" si="81"/>
        <v>1011</v>
      </c>
      <c r="AA301" s="105">
        <f t="shared" si="78"/>
        <v>337</v>
      </c>
    </row>
    <row r="302" spans="1:28" ht="30.75" customHeight="1" x14ac:dyDescent="0.25">
      <c r="A302" s="111">
        <v>94</v>
      </c>
      <c r="B302" s="121" t="s">
        <v>131</v>
      </c>
      <c r="C302" s="124" t="s">
        <v>567</v>
      </c>
      <c r="D302" s="110">
        <v>337</v>
      </c>
      <c r="E302" s="110"/>
      <c r="F302" s="110"/>
      <c r="G302" s="110"/>
      <c r="H302" s="105"/>
      <c r="I302" s="110">
        <f t="shared" si="79"/>
        <v>337</v>
      </c>
      <c r="J302" s="106">
        <f t="shared" si="82"/>
        <v>67.400000000000006</v>
      </c>
      <c r="K302" s="110">
        <v>337</v>
      </c>
      <c r="L302" s="110"/>
      <c r="M302" s="110"/>
      <c r="N302" s="110"/>
      <c r="O302" s="110"/>
      <c r="P302" s="106"/>
      <c r="Q302" s="110">
        <f t="shared" si="80"/>
        <v>337</v>
      </c>
      <c r="R302" s="110">
        <f t="shared" si="83"/>
        <v>67.400000000000006</v>
      </c>
      <c r="S302" s="110">
        <v>337</v>
      </c>
      <c r="T302" s="110"/>
      <c r="U302" s="110"/>
      <c r="V302" s="110"/>
      <c r="W302" s="110"/>
      <c r="X302" s="110">
        <f t="shared" si="77"/>
        <v>337</v>
      </c>
      <c r="Y302" s="105">
        <f t="shared" si="84"/>
        <v>67.400000000000006</v>
      </c>
      <c r="Z302" s="105">
        <f t="shared" si="81"/>
        <v>1011</v>
      </c>
      <c r="AA302" s="105">
        <f t="shared" si="78"/>
        <v>337</v>
      </c>
    </row>
    <row r="303" spans="1:28" ht="31.5" customHeight="1" x14ac:dyDescent="0.25">
      <c r="A303" s="111">
        <v>95</v>
      </c>
      <c r="B303" s="121" t="s">
        <v>130</v>
      </c>
      <c r="C303" s="124" t="s">
        <v>567</v>
      </c>
      <c r="D303" s="110">
        <v>337</v>
      </c>
      <c r="E303" s="110"/>
      <c r="F303" s="110"/>
      <c r="G303" s="110"/>
      <c r="H303" s="105"/>
      <c r="I303" s="110">
        <f t="shared" si="79"/>
        <v>337</v>
      </c>
      <c r="J303" s="106">
        <f t="shared" si="82"/>
        <v>67.400000000000006</v>
      </c>
      <c r="K303" s="110">
        <v>337</v>
      </c>
      <c r="L303" s="110"/>
      <c r="M303" s="110"/>
      <c r="N303" s="110"/>
      <c r="O303" s="110"/>
      <c r="P303" s="106"/>
      <c r="Q303" s="110">
        <f t="shared" si="80"/>
        <v>337</v>
      </c>
      <c r="R303" s="110">
        <f t="shared" si="83"/>
        <v>67.400000000000006</v>
      </c>
      <c r="S303" s="110">
        <v>337</v>
      </c>
      <c r="T303" s="110"/>
      <c r="U303" s="110"/>
      <c r="V303" s="110"/>
      <c r="W303" s="110"/>
      <c r="X303" s="110">
        <f t="shared" si="77"/>
        <v>337</v>
      </c>
      <c r="Y303" s="105">
        <f t="shared" si="84"/>
        <v>67.400000000000006</v>
      </c>
      <c r="Z303" s="105">
        <f t="shared" si="81"/>
        <v>1011</v>
      </c>
      <c r="AA303" s="105">
        <f t="shared" si="78"/>
        <v>337</v>
      </c>
    </row>
    <row r="304" spans="1:28" ht="38.25" customHeight="1" x14ac:dyDescent="0.25">
      <c r="A304" s="111">
        <v>96</v>
      </c>
      <c r="B304" s="121" t="s">
        <v>129</v>
      </c>
      <c r="C304" s="124" t="s">
        <v>567</v>
      </c>
      <c r="D304" s="110">
        <v>337</v>
      </c>
      <c r="E304" s="110"/>
      <c r="F304" s="110"/>
      <c r="G304" s="110"/>
      <c r="H304" s="105"/>
      <c r="I304" s="110">
        <f t="shared" si="79"/>
        <v>337</v>
      </c>
      <c r="J304" s="106">
        <f t="shared" si="82"/>
        <v>67.400000000000006</v>
      </c>
      <c r="K304" s="110">
        <v>337</v>
      </c>
      <c r="L304" s="110"/>
      <c r="M304" s="110"/>
      <c r="N304" s="110"/>
      <c r="O304" s="110"/>
      <c r="P304" s="106"/>
      <c r="Q304" s="110">
        <f t="shared" si="80"/>
        <v>337</v>
      </c>
      <c r="R304" s="110">
        <f t="shared" si="83"/>
        <v>67.400000000000006</v>
      </c>
      <c r="S304" s="110">
        <v>337</v>
      </c>
      <c r="T304" s="110"/>
      <c r="U304" s="110"/>
      <c r="V304" s="110"/>
      <c r="W304" s="110"/>
      <c r="X304" s="110">
        <f t="shared" ref="X304:X316" si="85">W304+V304+U304+T304+S304</f>
        <v>337</v>
      </c>
      <c r="Y304" s="105">
        <f t="shared" si="84"/>
        <v>67.400000000000006</v>
      </c>
      <c r="Z304" s="105">
        <f t="shared" si="81"/>
        <v>1011</v>
      </c>
      <c r="AA304" s="105">
        <f t="shared" si="78"/>
        <v>337</v>
      </c>
    </row>
    <row r="305" spans="1:27" ht="36" customHeight="1" x14ac:dyDescent="0.25">
      <c r="A305" s="111">
        <v>97</v>
      </c>
      <c r="B305" s="121" t="s">
        <v>128</v>
      </c>
      <c r="C305" s="124" t="s">
        <v>567</v>
      </c>
      <c r="D305" s="110">
        <v>337</v>
      </c>
      <c r="E305" s="110"/>
      <c r="F305" s="110"/>
      <c r="G305" s="110"/>
      <c r="H305" s="105"/>
      <c r="I305" s="110">
        <f t="shared" si="79"/>
        <v>337</v>
      </c>
      <c r="J305" s="106">
        <f t="shared" si="82"/>
        <v>67.400000000000006</v>
      </c>
      <c r="K305" s="110">
        <v>337</v>
      </c>
      <c r="L305" s="110"/>
      <c r="M305" s="110"/>
      <c r="N305" s="110"/>
      <c r="O305" s="110"/>
      <c r="P305" s="106"/>
      <c r="Q305" s="110">
        <f t="shared" si="80"/>
        <v>337</v>
      </c>
      <c r="R305" s="110">
        <f t="shared" si="83"/>
        <v>67.400000000000006</v>
      </c>
      <c r="S305" s="110">
        <v>337</v>
      </c>
      <c r="T305" s="110"/>
      <c r="U305" s="110"/>
      <c r="V305" s="110"/>
      <c r="W305" s="110"/>
      <c r="X305" s="110">
        <f t="shared" si="85"/>
        <v>337</v>
      </c>
      <c r="Y305" s="105">
        <f t="shared" si="84"/>
        <v>67.400000000000006</v>
      </c>
      <c r="Z305" s="105">
        <f t="shared" si="81"/>
        <v>1011</v>
      </c>
      <c r="AA305" s="105">
        <f t="shared" si="78"/>
        <v>337</v>
      </c>
    </row>
    <row r="306" spans="1:27" ht="36.75" customHeight="1" x14ac:dyDescent="0.25">
      <c r="A306" s="111">
        <v>98</v>
      </c>
      <c r="B306" s="121" t="s">
        <v>127</v>
      </c>
      <c r="C306" s="124" t="s">
        <v>567</v>
      </c>
      <c r="D306" s="110">
        <v>337</v>
      </c>
      <c r="E306" s="110"/>
      <c r="F306" s="110"/>
      <c r="G306" s="110"/>
      <c r="H306" s="105"/>
      <c r="I306" s="110">
        <f t="shared" si="79"/>
        <v>337</v>
      </c>
      <c r="J306" s="106">
        <f t="shared" si="82"/>
        <v>67.400000000000006</v>
      </c>
      <c r="K306" s="110">
        <v>337</v>
      </c>
      <c r="L306" s="110"/>
      <c r="M306" s="110"/>
      <c r="N306" s="110"/>
      <c r="O306" s="110"/>
      <c r="P306" s="106"/>
      <c r="Q306" s="110">
        <f t="shared" si="80"/>
        <v>337</v>
      </c>
      <c r="R306" s="110">
        <f t="shared" si="83"/>
        <v>67.400000000000006</v>
      </c>
      <c r="S306" s="110">
        <v>337</v>
      </c>
      <c r="T306" s="110"/>
      <c r="U306" s="110"/>
      <c r="V306" s="110"/>
      <c r="W306" s="110"/>
      <c r="X306" s="110">
        <f t="shared" si="85"/>
        <v>337</v>
      </c>
      <c r="Y306" s="105">
        <f t="shared" si="84"/>
        <v>67.400000000000006</v>
      </c>
      <c r="Z306" s="105">
        <f t="shared" si="81"/>
        <v>1011</v>
      </c>
      <c r="AA306" s="105">
        <f t="shared" si="78"/>
        <v>337</v>
      </c>
    </row>
    <row r="307" spans="1:27" ht="25.5" customHeight="1" x14ac:dyDescent="0.25">
      <c r="A307" s="111">
        <v>99</v>
      </c>
      <c r="B307" s="121" t="s">
        <v>126</v>
      </c>
      <c r="C307" s="124" t="s">
        <v>567</v>
      </c>
      <c r="D307" s="110">
        <v>337</v>
      </c>
      <c r="E307" s="110"/>
      <c r="F307" s="110"/>
      <c r="G307" s="110"/>
      <c r="H307" s="105"/>
      <c r="I307" s="110">
        <f t="shared" si="79"/>
        <v>337</v>
      </c>
      <c r="J307" s="106">
        <f t="shared" si="82"/>
        <v>67.400000000000006</v>
      </c>
      <c r="K307" s="110">
        <v>337</v>
      </c>
      <c r="L307" s="110"/>
      <c r="M307" s="110"/>
      <c r="N307" s="110"/>
      <c r="O307" s="110"/>
      <c r="P307" s="106"/>
      <c r="Q307" s="110">
        <f t="shared" si="80"/>
        <v>337</v>
      </c>
      <c r="R307" s="110">
        <f t="shared" si="83"/>
        <v>67.400000000000006</v>
      </c>
      <c r="S307" s="110">
        <v>337</v>
      </c>
      <c r="T307" s="110"/>
      <c r="U307" s="110"/>
      <c r="V307" s="110"/>
      <c r="W307" s="110"/>
      <c r="X307" s="110">
        <f t="shared" si="85"/>
        <v>337</v>
      </c>
      <c r="Y307" s="105">
        <f t="shared" si="84"/>
        <v>67.400000000000006</v>
      </c>
      <c r="Z307" s="105">
        <f t="shared" si="81"/>
        <v>1011</v>
      </c>
      <c r="AA307" s="105">
        <f t="shared" si="78"/>
        <v>337</v>
      </c>
    </row>
    <row r="308" spans="1:27" ht="28.5" customHeight="1" x14ac:dyDescent="0.25">
      <c r="A308" s="111">
        <v>100</v>
      </c>
      <c r="B308" s="104" t="s">
        <v>125</v>
      </c>
      <c r="C308" s="124" t="s">
        <v>567</v>
      </c>
      <c r="D308" s="110">
        <v>337</v>
      </c>
      <c r="E308" s="110"/>
      <c r="F308" s="110"/>
      <c r="G308" s="110"/>
      <c r="H308" s="105"/>
      <c r="I308" s="110">
        <f t="shared" si="79"/>
        <v>337</v>
      </c>
      <c r="J308" s="106">
        <f t="shared" si="82"/>
        <v>67.400000000000006</v>
      </c>
      <c r="K308" s="110">
        <v>337</v>
      </c>
      <c r="L308" s="110"/>
      <c r="M308" s="110"/>
      <c r="N308" s="110"/>
      <c r="O308" s="110"/>
      <c r="P308" s="106"/>
      <c r="Q308" s="110">
        <f t="shared" si="80"/>
        <v>337</v>
      </c>
      <c r="R308" s="110">
        <f t="shared" si="83"/>
        <v>67.400000000000006</v>
      </c>
      <c r="S308" s="110">
        <v>337</v>
      </c>
      <c r="T308" s="110"/>
      <c r="U308" s="110"/>
      <c r="V308" s="110"/>
      <c r="W308" s="110"/>
      <c r="X308" s="110">
        <f t="shared" si="85"/>
        <v>337</v>
      </c>
      <c r="Y308" s="105">
        <f t="shared" si="84"/>
        <v>67.400000000000006</v>
      </c>
      <c r="Z308" s="105">
        <f t="shared" si="81"/>
        <v>1011</v>
      </c>
      <c r="AA308" s="105">
        <f t="shared" si="78"/>
        <v>337</v>
      </c>
    </row>
    <row r="309" spans="1:27" ht="26.25" customHeight="1" x14ac:dyDescent="0.25">
      <c r="A309" s="111">
        <v>101</v>
      </c>
      <c r="B309" s="104" t="s">
        <v>124</v>
      </c>
      <c r="C309" s="124" t="s">
        <v>567</v>
      </c>
      <c r="D309" s="110">
        <v>337</v>
      </c>
      <c r="E309" s="110"/>
      <c r="F309" s="110"/>
      <c r="G309" s="110"/>
      <c r="H309" s="105"/>
      <c r="I309" s="110">
        <f t="shared" si="79"/>
        <v>337</v>
      </c>
      <c r="J309" s="106">
        <f t="shared" si="82"/>
        <v>67.400000000000006</v>
      </c>
      <c r="K309" s="110">
        <v>337</v>
      </c>
      <c r="L309" s="110"/>
      <c r="M309" s="110"/>
      <c r="N309" s="110"/>
      <c r="O309" s="110"/>
      <c r="P309" s="106"/>
      <c r="Q309" s="110">
        <f t="shared" si="80"/>
        <v>337</v>
      </c>
      <c r="R309" s="110">
        <f t="shared" si="83"/>
        <v>67.400000000000006</v>
      </c>
      <c r="S309" s="110">
        <v>337</v>
      </c>
      <c r="T309" s="110"/>
      <c r="U309" s="110"/>
      <c r="V309" s="110"/>
      <c r="W309" s="110"/>
      <c r="X309" s="110">
        <f t="shared" si="85"/>
        <v>337</v>
      </c>
      <c r="Y309" s="105">
        <f t="shared" si="84"/>
        <v>67.400000000000006</v>
      </c>
      <c r="Z309" s="105">
        <f t="shared" si="81"/>
        <v>1011</v>
      </c>
      <c r="AA309" s="105">
        <f t="shared" si="78"/>
        <v>337</v>
      </c>
    </row>
    <row r="310" spans="1:27" ht="26.25" customHeight="1" x14ac:dyDescent="0.25">
      <c r="A310" s="111">
        <v>102</v>
      </c>
      <c r="B310" s="104" t="s">
        <v>123</v>
      </c>
      <c r="C310" s="124" t="s">
        <v>567</v>
      </c>
      <c r="D310" s="110">
        <v>337</v>
      </c>
      <c r="E310" s="110"/>
      <c r="F310" s="110"/>
      <c r="G310" s="110"/>
      <c r="H310" s="105"/>
      <c r="I310" s="110">
        <f t="shared" si="79"/>
        <v>337</v>
      </c>
      <c r="J310" s="106">
        <f t="shared" si="82"/>
        <v>67.400000000000006</v>
      </c>
      <c r="K310" s="110">
        <v>337</v>
      </c>
      <c r="L310" s="110"/>
      <c r="M310" s="110"/>
      <c r="N310" s="110"/>
      <c r="O310" s="110"/>
      <c r="P310" s="106"/>
      <c r="Q310" s="110">
        <f t="shared" si="80"/>
        <v>337</v>
      </c>
      <c r="R310" s="110">
        <f t="shared" si="83"/>
        <v>67.400000000000006</v>
      </c>
      <c r="S310" s="110">
        <v>337</v>
      </c>
      <c r="T310" s="110"/>
      <c r="U310" s="110"/>
      <c r="V310" s="110"/>
      <c r="W310" s="110"/>
      <c r="X310" s="110">
        <f t="shared" si="85"/>
        <v>337</v>
      </c>
      <c r="Y310" s="105">
        <f t="shared" si="84"/>
        <v>67.400000000000006</v>
      </c>
      <c r="Z310" s="105">
        <f t="shared" si="81"/>
        <v>1011</v>
      </c>
      <c r="AA310" s="105">
        <f t="shared" ref="AA310:AA316" si="86">Z310/3</f>
        <v>337</v>
      </c>
    </row>
    <row r="311" spans="1:27" ht="27" customHeight="1" x14ac:dyDescent="0.25">
      <c r="A311" s="111">
        <v>103</v>
      </c>
      <c r="B311" s="104" t="s">
        <v>122</v>
      </c>
      <c r="C311" s="124" t="s">
        <v>567</v>
      </c>
      <c r="D311" s="110">
        <v>337</v>
      </c>
      <c r="E311" s="110"/>
      <c r="F311" s="110"/>
      <c r="G311" s="110"/>
      <c r="H311" s="105"/>
      <c r="I311" s="110">
        <f t="shared" si="79"/>
        <v>337</v>
      </c>
      <c r="J311" s="106">
        <f t="shared" si="82"/>
        <v>67.400000000000006</v>
      </c>
      <c r="K311" s="110">
        <v>337</v>
      </c>
      <c r="L311" s="110"/>
      <c r="M311" s="110"/>
      <c r="N311" s="110"/>
      <c r="O311" s="110"/>
      <c r="P311" s="106"/>
      <c r="Q311" s="110">
        <f t="shared" si="80"/>
        <v>337</v>
      </c>
      <c r="R311" s="110">
        <f t="shared" si="83"/>
        <v>67.400000000000006</v>
      </c>
      <c r="S311" s="110">
        <v>337</v>
      </c>
      <c r="T311" s="110"/>
      <c r="U311" s="110"/>
      <c r="V311" s="110"/>
      <c r="W311" s="110"/>
      <c r="X311" s="110">
        <f t="shared" si="85"/>
        <v>337</v>
      </c>
      <c r="Y311" s="105">
        <f t="shared" si="84"/>
        <v>67.400000000000006</v>
      </c>
      <c r="Z311" s="105">
        <f t="shared" si="81"/>
        <v>1011</v>
      </c>
      <c r="AA311" s="105">
        <f t="shared" si="86"/>
        <v>337</v>
      </c>
    </row>
    <row r="312" spans="1:27" ht="28.5" customHeight="1" x14ac:dyDescent="0.25">
      <c r="A312" s="111">
        <v>104</v>
      </c>
      <c r="B312" s="104" t="s">
        <v>121</v>
      </c>
      <c r="C312" s="124" t="s">
        <v>567</v>
      </c>
      <c r="D312" s="110">
        <v>337</v>
      </c>
      <c r="E312" s="110"/>
      <c r="F312" s="110"/>
      <c r="G312" s="110"/>
      <c r="H312" s="105"/>
      <c r="I312" s="110">
        <f t="shared" si="79"/>
        <v>337</v>
      </c>
      <c r="J312" s="106">
        <f t="shared" si="82"/>
        <v>67.400000000000006</v>
      </c>
      <c r="K312" s="110">
        <v>337</v>
      </c>
      <c r="L312" s="110"/>
      <c r="M312" s="110"/>
      <c r="N312" s="110"/>
      <c r="O312" s="110"/>
      <c r="P312" s="106"/>
      <c r="Q312" s="110">
        <f t="shared" si="80"/>
        <v>337</v>
      </c>
      <c r="R312" s="110">
        <f t="shared" si="83"/>
        <v>67.400000000000006</v>
      </c>
      <c r="S312" s="110">
        <v>337</v>
      </c>
      <c r="T312" s="110"/>
      <c r="U312" s="110"/>
      <c r="V312" s="110"/>
      <c r="W312" s="110"/>
      <c r="X312" s="110">
        <f t="shared" si="85"/>
        <v>337</v>
      </c>
      <c r="Y312" s="105">
        <f t="shared" si="84"/>
        <v>67.400000000000006</v>
      </c>
      <c r="Z312" s="105">
        <f t="shared" si="81"/>
        <v>1011</v>
      </c>
      <c r="AA312" s="105">
        <f t="shared" si="86"/>
        <v>337</v>
      </c>
    </row>
    <row r="313" spans="1:27" ht="41.25" customHeight="1" x14ac:dyDescent="0.25">
      <c r="A313" s="111">
        <v>105</v>
      </c>
      <c r="B313" s="104" t="s">
        <v>120</v>
      </c>
      <c r="C313" s="124" t="s">
        <v>567</v>
      </c>
      <c r="D313" s="110">
        <v>337</v>
      </c>
      <c r="E313" s="110"/>
      <c r="F313" s="110"/>
      <c r="G313" s="110"/>
      <c r="H313" s="105"/>
      <c r="I313" s="110">
        <f t="shared" si="79"/>
        <v>337</v>
      </c>
      <c r="J313" s="106">
        <f t="shared" si="82"/>
        <v>67.400000000000006</v>
      </c>
      <c r="K313" s="110">
        <v>337</v>
      </c>
      <c r="L313" s="110"/>
      <c r="M313" s="110"/>
      <c r="N313" s="110"/>
      <c r="O313" s="110"/>
      <c r="P313" s="106"/>
      <c r="Q313" s="110">
        <f t="shared" si="80"/>
        <v>337</v>
      </c>
      <c r="R313" s="110">
        <f t="shared" si="83"/>
        <v>67.400000000000006</v>
      </c>
      <c r="S313" s="110">
        <v>337</v>
      </c>
      <c r="T313" s="110"/>
      <c r="U313" s="110"/>
      <c r="V313" s="110"/>
      <c r="W313" s="110"/>
      <c r="X313" s="110">
        <f t="shared" si="85"/>
        <v>337</v>
      </c>
      <c r="Y313" s="105">
        <f t="shared" si="84"/>
        <v>67.400000000000006</v>
      </c>
      <c r="Z313" s="105">
        <f t="shared" si="81"/>
        <v>1011</v>
      </c>
      <c r="AA313" s="105">
        <f t="shared" si="86"/>
        <v>337</v>
      </c>
    </row>
    <row r="314" spans="1:27" ht="27" customHeight="1" x14ac:dyDescent="0.25">
      <c r="A314" s="111">
        <v>106</v>
      </c>
      <c r="B314" s="104" t="s">
        <v>119</v>
      </c>
      <c r="C314" s="124" t="s">
        <v>567</v>
      </c>
      <c r="D314" s="110">
        <v>337</v>
      </c>
      <c r="E314" s="110"/>
      <c r="F314" s="110"/>
      <c r="G314" s="110"/>
      <c r="H314" s="105"/>
      <c r="I314" s="110">
        <f>H314+G314+F314+E314+D314</f>
        <v>337</v>
      </c>
      <c r="J314" s="106">
        <f t="shared" si="82"/>
        <v>67.400000000000006</v>
      </c>
      <c r="K314" s="110">
        <v>337</v>
      </c>
      <c r="L314" s="110"/>
      <c r="M314" s="110"/>
      <c r="N314" s="110"/>
      <c r="O314" s="110"/>
      <c r="P314" s="106"/>
      <c r="Q314" s="110">
        <f>P314+O314+N314+M314+L314+K314</f>
        <v>337</v>
      </c>
      <c r="R314" s="110">
        <f t="shared" si="83"/>
        <v>67.400000000000006</v>
      </c>
      <c r="S314" s="110">
        <v>337</v>
      </c>
      <c r="T314" s="110"/>
      <c r="U314" s="110"/>
      <c r="V314" s="110"/>
      <c r="W314" s="110"/>
      <c r="X314" s="110">
        <f t="shared" si="85"/>
        <v>337</v>
      </c>
      <c r="Y314" s="105">
        <f t="shared" si="84"/>
        <v>67.400000000000006</v>
      </c>
      <c r="Z314" s="105">
        <f t="shared" si="81"/>
        <v>1011</v>
      </c>
      <c r="AA314" s="105">
        <f t="shared" si="86"/>
        <v>337</v>
      </c>
    </row>
    <row r="315" spans="1:27" ht="39.75" customHeight="1" x14ac:dyDescent="0.25">
      <c r="A315" s="111">
        <v>107</v>
      </c>
      <c r="B315" s="384" t="s">
        <v>566</v>
      </c>
      <c r="C315" s="124" t="s">
        <v>564</v>
      </c>
      <c r="D315" s="110"/>
      <c r="E315" s="110"/>
      <c r="F315" s="110"/>
      <c r="G315" s="110"/>
      <c r="H315" s="105"/>
      <c r="I315" s="110"/>
      <c r="J315" s="106"/>
      <c r="K315" s="110"/>
      <c r="L315" s="110"/>
      <c r="M315" s="110"/>
      <c r="N315" s="110"/>
      <c r="O315" s="110"/>
      <c r="P315" s="106"/>
      <c r="Q315" s="110"/>
      <c r="R315" s="110"/>
      <c r="S315" s="110">
        <v>416.67</v>
      </c>
      <c r="T315" s="110"/>
      <c r="U315" s="110"/>
      <c r="V315" s="110"/>
      <c r="W315" s="110"/>
      <c r="X315" s="110">
        <f t="shared" si="85"/>
        <v>416.67</v>
      </c>
      <c r="Y315" s="105">
        <f t="shared" si="84"/>
        <v>83.334000000000003</v>
      </c>
      <c r="Z315" s="105">
        <f t="shared" si="81"/>
        <v>416.67</v>
      </c>
      <c r="AA315" s="105">
        <f t="shared" si="86"/>
        <v>138.89000000000001</v>
      </c>
    </row>
    <row r="316" spans="1:27" ht="41.25" customHeight="1" x14ac:dyDescent="0.25">
      <c r="A316" s="111">
        <v>108</v>
      </c>
      <c r="B316" s="384" t="s">
        <v>565</v>
      </c>
      <c r="C316" s="124" t="s">
        <v>564</v>
      </c>
      <c r="D316" s="110"/>
      <c r="E316" s="110"/>
      <c r="F316" s="110"/>
      <c r="G316" s="110"/>
      <c r="H316" s="105"/>
      <c r="I316" s="110"/>
      <c r="J316" s="106"/>
      <c r="K316" s="110"/>
      <c r="L316" s="110"/>
      <c r="M316" s="110"/>
      <c r="N316" s="110"/>
      <c r="O316" s="110"/>
      <c r="P316" s="106"/>
      <c r="Q316" s="110"/>
      <c r="R316" s="110"/>
      <c r="S316" s="110">
        <v>416.67</v>
      </c>
      <c r="T316" s="110"/>
      <c r="U316" s="110"/>
      <c r="V316" s="110"/>
      <c r="W316" s="110"/>
      <c r="X316" s="110">
        <f t="shared" si="85"/>
        <v>416.67</v>
      </c>
      <c r="Y316" s="105">
        <f t="shared" si="84"/>
        <v>83.334000000000003</v>
      </c>
      <c r="Z316" s="105">
        <f t="shared" si="81"/>
        <v>416.67</v>
      </c>
      <c r="AA316" s="105">
        <f t="shared" si="86"/>
        <v>138.89000000000001</v>
      </c>
    </row>
    <row r="317" spans="1:27" ht="18.95" customHeight="1" x14ac:dyDescent="0.25">
      <c r="A317" s="113"/>
      <c r="B317" s="113"/>
      <c r="C317" s="113"/>
      <c r="D317" s="112">
        <f t="shared" ref="D317:R317" si="87">SUM(D209:D314)</f>
        <v>85235.46</v>
      </c>
      <c r="E317" s="112">
        <f t="shared" si="87"/>
        <v>0</v>
      </c>
      <c r="F317" s="112">
        <f t="shared" si="87"/>
        <v>0</v>
      </c>
      <c r="G317" s="112">
        <f t="shared" si="87"/>
        <v>7150</v>
      </c>
      <c r="H317" s="112">
        <f t="shared" si="87"/>
        <v>3644.54</v>
      </c>
      <c r="I317" s="112">
        <f t="shared" si="87"/>
        <v>96030</v>
      </c>
      <c r="J317" s="112">
        <f t="shared" si="87"/>
        <v>18726.000000000029</v>
      </c>
      <c r="K317" s="112">
        <f t="shared" si="87"/>
        <v>87640</v>
      </c>
      <c r="L317" s="112">
        <f t="shared" si="87"/>
        <v>0</v>
      </c>
      <c r="M317" s="112">
        <f t="shared" si="87"/>
        <v>0</v>
      </c>
      <c r="N317" s="112">
        <f t="shared" si="87"/>
        <v>0</v>
      </c>
      <c r="O317" s="112">
        <f t="shared" si="87"/>
        <v>7150</v>
      </c>
      <c r="P317" s="112">
        <f t="shared" si="87"/>
        <v>560</v>
      </c>
      <c r="Q317" s="112">
        <f t="shared" si="87"/>
        <v>95350</v>
      </c>
      <c r="R317" s="112">
        <f t="shared" si="87"/>
        <v>18646.000000000029</v>
      </c>
      <c r="S317" s="112">
        <f t="shared" ref="S317:Y317" si="88">SUM(S209:S316)</f>
        <v>90338.09</v>
      </c>
      <c r="T317" s="112">
        <f t="shared" si="88"/>
        <v>0</v>
      </c>
      <c r="U317" s="112">
        <f t="shared" si="88"/>
        <v>0</v>
      </c>
      <c r="V317" s="112">
        <f t="shared" si="88"/>
        <v>8650</v>
      </c>
      <c r="W317" s="112">
        <f t="shared" si="88"/>
        <v>833.31999999999994</v>
      </c>
      <c r="X317" s="112">
        <f t="shared" si="88"/>
        <v>99821.409999999989</v>
      </c>
      <c r="Y317" s="112">
        <f t="shared" si="88"/>
        <v>19244.282000000028</v>
      </c>
      <c r="Z317" s="112">
        <f t="shared" si="81"/>
        <v>291201.40999999997</v>
      </c>
      <c r="AA317" s="101"/>
    </row>
    <row r="318" spans="1:27" ht="18.95" customHeight="1" x14ac:dyDescent="0.25">
      <c r="A318" s="113"/>
      <c r="B318" s="113" t="s">
        <v>118</v>
      </c>
      <c r="C318" s="104"/>
      <c r="D318" s="106"/>
      <c r="E318" s="106"/>
      <c r="F318" s="106"/>
      <c r="G318" s="106"/>
      <c r="H318" s="106"/>
      <c r="I318" s="110"/>
      <c r="J318" s="106"/>
      <c r="K318" s="106"/>
      <c r="L318" s="106"/>
      <c r="M318" s="106"/>
      <c r="N318" s="106"/>
      <c r="O318" s="106"/>
      <c r="P318" s="106"/>
      <c r="Q318" s="110"/>
      <c r="R318" s="110"/>
      <c r="S318" s="106"/>
      <c r="T318" s="106"/>
      <c r="U318" s="106"/>
      <c r="V318" s="106"/>
      <c r="W318" s="106"/>
      <c r="X318" s="110">
        <f t="shared" ref="X318:X343" si="89">W318+V318+U318+T318+S318</f>
        <v>0</v>
      </c>
      <c r="Y318" s="105">
        <f>X318*20%</f>
        <v>0</v>
      </c>
      <c r="Z318" s="105"/>
      <c r="AA318" s="105"/>
    </row>
    <row r="319" spans="1:27" ht="40.5" customHeight="1" x14ac:dyDescent="0.25">
      <c r="A319" s="111">
        <v>1</v>
      </c>
      <c r="B319" s="111" t="s">
        <v>117</v>
      </c>
      <c r="C319" s="124" t="s">
        <v>560</v>
      </c>
      <c r="D319" s="110">
        <v>1000</v>
      </c>
      <c r="E319" s="110"/>
      <c r="F319" s="110"/>
      <c r="G319" s="110"/>
      <c r="H319" s="105"/>
      <c r="I319" s="110">
        <f t="shared" ref="I319:I340" si="90">H319+G319+F319+E319+D319</f>
        <v>1000</v>
      </c>
      <c r="J319" s="106">
        <f>I319*20%</f>
        <v>200</v>
      </c>
      <c r="K319" s="110">
        <v>1000</v>
      </c>
      <c r="L319" s="110"/>
      <c r="M319" s="110"/>
      <c r="N319" s="110"/>
      <c r="O319" s="110"/>
      <c r="P319" s="110"/>
      <c r="Q319" s="110">
        <f t="shared" ref="Q319:Q343" si="91">P319+O319+N319+M319+L319+K319</f>
        <v>1000</v>
      </c>
      <c r="R319" s="110">
        <f>Q319*20%</f>
        <v>200</v>
      </c>
      <c r="S319" s="110">
        <v>1000</v>
      </c>
      <c r="T319" s="110"/>
      <c r="U319" s="110"/>
      <c r="V319" s="110"/>
      <c r="W319" s="110"/>
      <c r="X319" s="110">
        <f t="shared" si="89"/>
        <v>1000</v>
      </c>
      <c r="Y319" s="105">
        <f>X319*20%</f>
        <v>200</v>
      </c>
      <c r="Z319" s="105">
        <f t="shared" ref="Z319:Z343" si="92">X319+Q319+I319</f>
        <v>3000</v>
      </c>
      <c r="AA319" s="105">
        <f t="shared" ref="AA319:AA343" si="93">Z319/3</f>
        <v>1000</v>
      </c>
    </row>
    <row r="320" spans="1:27" ht="41.25" customHeight="1" x14ac:dyDescent="0.25">
      <c r="A320" s="111">
        <v>2</v>
      </c>
      <c r="B320" s="111" t="s">
        <v>116</v>
      </c>
      <c r="C320" s="124" t="s">
        <v>560</v>
      </c>
      <c r="D320" s="110">
        <v>1000</v>
      </c>
      <c r="E320" s="110"/>
      <c r="F320" s="110"/>
      <c r="G320" s="110"/>
      <c r="H320" s="105"/>
      <c r="I320" s="110">
        <f t="shared" si="90"/>
        <v>1000</v>
      </c>
      <c r="J320" s="106">
        <f>I320*20%</f>
        <v>200</v>
      </c>
      <c r="K320" s="110">
        <v>1000</v>
      </c>
      <c r="L320" s="110"/>
      <c r="M320" s="110"/>
      <c r="N320" s="110"/>
      <c r="O320" s="110"/>
      <c r="P320" s="110"/>
      <c r="Q320" s="110">
        <f t="shared" si="91"/>
        <v>1000</v>
      </c>
      <c r="R320" s="110">
        <f>Q320*20%</f>
        <v>200</v>
      </c>
      <c r="S320" s="110">
        <v>1000</v>
      </c>
      <c r="T320" s="110"/>
      <c r="U320" s="110"/>
      <c r="V320" s="110"/>
      <c r="W320" s="110"/>
      <c r="X320" s="110">
        <f t="shared" si="89"/>
        <v>1000</v>
      </c>
      <c r="Y320" s="105">
        <f>X320*20%</f>
        <v>200</v>
      </c>
      <c r="Z320" s="105">
        <f t="shared" si="92"/>
        <v>3000</v>
      </c>
      <c r="AA320" s="105">
        <f t="shared" si="93"/>
        <v>1000</v>
      </c>
    </row>
    <row r="321" spans="1:27" ht="34.5" customHeight="1" x14ac:dyDescent="0.25">
      <c r="A321" s="111">
        <v>3</v>
      </c>
      <c r="B321" s="111" t="s">
        <v>115</v>
      </c>
      <c r="C321" s="124" t="s">
        <v>560</v>
      </c>
      <c r="D321" s="110">
        <v>1000</v>
      </c>
      <c r="E321" s="110"/>
      <c r="F321" s="110"/>
      <c r="G321" s="110"/>
      <c r="H321" s="105"/>
      <c r="I321" s="110">
        <f t="shared" si="90"/>
        <v>1000</v>
      </c>
      <c r="J321" s="106">
        <f>I321*20%</f>
        <v>200</v>
      </c>
      <c r="K321" s="110">
        <v>1000</v>
      </c>
      <c r="L321" s="110"/>
      <c r="M321" s="110"/>
      <c r="N321" s="110"/>
      <c r="O321" s="110"/>
      <c r="P321" s="110"/>
      <c r="Q321" s="110">
        <f t="shared" si="91"/>
        <v>1000</v>
      </c>
      <c r="R321" s="110">
        <f>Q321*20%</f>
        <v>200</v>
      </c>
      <c r="S321" s="110">
        <v>619.04999999999995</v>
      </c>
      <c r="T321" s="110"/>
      <c r="U321" s="110"/>
      <c r="V321" s="110"/>
      <c r="W321" s="110"/>
      <c r="X321" s="110">
        <f t="shared" si="89"/>
        <v>619.04999999999995</v>
      </c>
      <c r="Y321" s="105">
        <f>X321*20%</f>
        <v>123.81</v>
      </c>
      <c r="Z321" s="105">
        <f t="shared" si="92"/>
        <v>2619.0500000000002</v>
      </c>
      <c r="AA321" s="105">
        <f t="shared" si="93"/>
        <v>873.01666666666677</v>
      </c>
    </row>
    <row r="322" spans="1:27" ht="38.25" customHeight="1" x14ac:dyDescent="0.25">
      <c r="A322" s="111">
        <v>4</v>
      </c>
      <c r="B322" s="111" t="s">
        <v>114</v>
      </c>
      <c r="C322" s="124" t="s">
        <v>560</v>
      </c>
      <c r="D322" s="110">
        <v>1000</v>
      </c>
      <c r="E322" s="110"/>
      <c r="F322" s="110"/>
      <c r="G322" s="110"/>
      <c r="H322" s="105"/>
      <c r="I322" s="110">
        <f t="shared" si="90"/>
        <v>1000</v>
      </c>
      <c r="J322" s="118">
        <v>0</v>
      </c>
      <c r="K322" s="110">
        <v>1000</v>
      </c>
      <c r="L322" s="110"/>
      <c r="M322" s="110"/>
      <c r="N322" s="110"/>
      <c r="O322" s="110"/>
      <c r="P322" s="110"/>
      <c r="Q322" s="110">
        <f t="shared" si="91"/>
        <v>1000</v>
      </c>
      <c r="R322" s="118">
        <v>0</v>
      </c>
      <c r="S322" s="110">
        <v>1000</v>
      </c>
      <c r="T322" s="110"/>
      <c r="U322" s="110"/>
      <c r="V322" s="110"/>
      <c r="W322" s="110"/>
      <c r="X322" s="110">
        <f t="shared" si="89"/>
        <v>1000</v>
      </c>
      <c r="Y322" s="98">
        <v>0</v>
      </c>
      <c r="Z322" s="105">
        <f t="shared" si="92"/>
        <v>3000</v>
      </c>
      <c r="AA322" s="105">
        <f t="shared" si="93"/>
        <v>1000</v>
      </c>
    </row>
    <row r="323" spans="1:27" ht="37.5" customHeight="1" x14ac:dyDescent="0.25">
      <c r="A323" s="111">
        <v>5</v>
      </c>
      <c r="B323" s="111" t="s">
        <v>113</v>
      </c>
      <c r="C323" s="124" t="s">
        <v>560</v>
      </c>
      <c r="D323" s="110">
        <v>1000</v>
      </c>
      <c r="E323" s="110"/>
      <c r="F323" s="110"/>
      <c r="G323" s="110"/>
      <c r="H323" s="105"/>
      <c r="I323" s="110">
        <f t="shared" si="90"/>
        <v>1000</v>
      </c>
      <c r="J323" s="106">
        <f t="shared" ref="J323:J340" si="94">I323*20%</f>
        <v>200</v>
      </c>
      <c r="K323" s="110">
        <v>1000</v>
      </c>
      <c r="L323" s="110"/>
      <c r="M323" s="110"/>
      <c r="N323" s="110"/>
      <c r="O323" s="110"/>
      <c r="P323" s="110"/>
      <c r="Q323" s="110">
        <f t="shared" si="91"/>
        <v>1000</v>
      </c>
      <c r="R323" s="110">
        <f t="shared" ref="R323:R343" si="95">Q323*20%</f>
        <v>200</v>
      </c>
      <c r="S323" s="110">
        <v>1000</v>
      </c>
      <c r="T323" s="110"/>
      <c r="U323" s="110"/>
      <c r="V323" s="110"/>
      <c r="W323" s="110"/>
      <c r="X323" s="110">
        <f t="shared" si="89"/>
        <v>1000</v>
      </c>
      <c r="Y323" s="105">
        <f t="shared" ref="Y323:Y343" si="96">X323*20%</f>
        <v>200</v>
      </c>
      <c r="Z323" s="105">
        <f t="shared" si="92"/>
        <v>3000</v>
      </c>
      <c r="AA323" s="105">
        <f t="shared" si="93"/>
        <v>1000</v>
      </c>
    </row>
    <row r="324" spans="1:27" ht="36.75" customHeight="1" x14ac:dyDescent="0.25">
      <c r="A324" s="111">
        <v>6</v>
      </c>
      <c r="B324" s="111" t="s">
        <v>112</v>
      </c>
      <c r="C324" s="124" t="s">
        <v>560</v>
      </c>
      <c r="D324" s="110">
        <v>1000</v>
      </c>
      <c r="E324" s="110"/>
      <c r="F324" s="110"/>
      <c r="G324" s="110"/>
      <c r="H324" s="105"/>
      <c r="I324" s="110">
        <f t="shared" si="90"/>
        <v>1000</v>
      </c>
      <c r="J324" s="106">
        <f t="shared" si="94"/>
        <v>200</v>
      </c>
      <c r="K324" s="110">
        <v>1000</v>
      </c>
      <c r="L324" s="110"/>
      <c r="M324" s="110"/>
      <c r="N324" s="110"/>
      <c r="O324" s="110"/>
      <c r="P324" s="110"/>
      <c r="Q324" s="110">
        <f t="shared" si="91"/>
        <v>1000</v>
      </c>
      <c r="R324" s="110">
        <f t="shared" si="95"/>
        <v>200</v>
      </c>
      <c r="S324" s="110">
        <v>1000</v>
      </c>
      <c r="T324" s="110"/>
      <c r="U324" s="110"/>
      <c r="V324" s="110"/>
      <c r="W324" s="110"/>
      <c r="X324" s="110">
        <f t="shared" si="89"/>
        <v>1000</v>
      </c>
      <c r="Y324" s="105">
        <f t="shared" si="96"/>
        <v>200</v>
      </c>
      <c r="Z324" s="105">
        <f t="shared" si="92"/>
        <v>3000</v>
      </c>
      <c r="AA324" s="105">
        <f t="shared" si="93"/>
        <v>1000</v>
      </c>
    </row>
    <row r="325" spans="1:27" ht="42.75" customHeight="1" x14ac:dyDescent="0.25">
      <c r="A325" s="111">
        <v>7</v>
      </c>
      <c r="B325" s="111" t="s">
        <v>111</v>
      </c>
      <c r="C325" s="124" t="s">
        <v>560</v>
      </c>
      <c r="D325" s="110">
        <v>1000</v>
      </c>
      <c r="E325" s="110"/>
      <c r="F325" s="110"/>
      <c r="G325" s="110"/>
      <c r="H325" s="105"/>
      <c r="I325" s="110">
        <f t="shared" si="90"/>
        <v>1000</v>
      </c>
      <c r="J325" s="106">
        <f t="shared" si="94"/>
        <v>200</v>
      </c>
      <c r="K325" s="110">
        <v>1000</v>
      </c>
      <c r="L325" s="110"/>
      <c r="M325" s="110"/>
      <c r="N325" s="110"/>
      <c r="O325" s="110"/>
      <c r="P325" s="110"/>
      <c r="Q325" s="110">
        <f t="shared" si="91"/>
        <v>1000</v>
      </c>
      <c r="R325" s="110">
        <f t="shared" si="95"/>
        <v>200</v>
      </c>
      <c r="S325" s="110">
        <v>1000</v>
      </c>
      <c r="T325" s="110"/>
      <c r="U325" s="110"/>
      <c r="V325" s="110"/>
      <c r="W325" s="110"/>
      <c r="X325" s="110">
        <f t="shared" si="89"/>
        <v>1000</v>
      </c>
      <c r="Y325" s="105">
        <f t="shared" si="96"/>
        <v>200</v>
      </c>
      <c r="Z325" s="105">
        <f t="shared" si="92"/>
        <v>3000</v>
      </c>
      <c r="AA325" s="105">
        <f t="shared" si="93"/>
        <v>1000</v>
      </c>
    </row>
    <row r="326" spans="1:27" ht="33" customHeight="1" x14ac:dyDescent="0.25">
      <c r="A326" s="111">
        <v>8</v>
      </c>
      <c r="B326" s="111" t="s">
        <v>110</v>
      </c>
      <c r="C326" s="124" t="s">
        <v>560</v>
      </c>
      <c r="D326" s="110">
        <v>1000</v>
      </c>
      <c r="E326" s="110"/>
      <c r="F326" s="110"/>
      <c r="G326" s="110"/>
      <c r="H326" s="105"/>
      <c r="I326" s="110">
        <f t="shared" si="90"/>
        <v>1000</v>
      </c>
      <c r="J326" s="106">
        <f t="shared" si="94"/>
        <v>200</v>
      </c>
      <c r="K326" s="110">
        <v>1000</v>
      </c>
      <c r="L326" s="110"/>
      <c r="M326" s="110"/>
      <c r="N326" s="110"/>
      <c r="O326" s="110"/>
      <c r="P326" s="110"/>
      <c r="Q326" s="110">
        <f t="shared" si="91"/>
        <v>1000</v>
      </c>
      <c r="R326" s="110">
        <f t="shared" si="95"/>
        <v>200</v>
      </c>
      <c r="S326" s="110">
        <v>1000</v>
      </c>
      <c r="T326" s="110"/>
      <c r="U326" s="110"/>
      <c r="V326" s="110"/>
      <c r="W326" s="110"/>
      <c r="X326" s="110">
        <f t="shared" si="89"/>
        <v>1000</v>
      </c>
      <c r="Y326" s="105">
        <f t="shared" si="96"/>
        <v>200</v>
      </c>
      <c r="Z326" s="105">
        <f t="shared" si="92"/>
        <v>3000</v>
      </c>
      <c r="AA326" s="105">
        <f t="shared" si="93"/>
        <v>1000</v>
      </c>
    </row>
    <row r="327" spans="1:27" ht="38.25" customHeight="1" x14ac:dyDescent="0.25">
      <c r="A327" s="111">
        <v>9</v>
      </c>
      <c r="B327" s="111" t="s">
        <v>109</v>
      </c>
      <c r="C327" s="124" t="s">
        <v>560</v>
      </c>
      <c r="D327" s="110">
        <v>1000</v>
      </c>
      <c r="E327" s="110"/>
      <c r="F327" s="110"/>
      <c r="G327" s="110"/>
      <c r="H327" s="105"/>
      <c r="I327" s="110">
        <f t="shared" si="90"/>
        <v>1000</v>
      </c>
      <c r="J327" s="106">
        <f t="shared" si="94"/>
        <v>200</v>
      </c>
      <c r="K327" s="110">
        <v>1000</v>
      </c>
      <c r="L327" s="110"/>
      <c r="M327" s="110"/>
      <c r="N327" s="110"/>
      <c r="O327" s="110"/>
      <c r="P327" s="110"/>
      <c r="Q327" s="110">
        <f t="shared" si="91"/>
        <v>1000</v>
      </c>
      <c r="R327" s="110">
        <f t="shared" si="95"/>
        <v>200</v>
      </c>
      <c r="S327" s="110">
        <v>1000</v>
      </c>
      <c r="T327" s="110"/>
      <c r="U327" s="110"/>
      <c r="V327" s="110"/>
      <c r="W327" s="110"/>
      <c r="X327" s="110">
        <f t="shared" si="89"/>
        <v>1000</v>
      </c>
      <c r="Y327" s="105">
        <f t="shared" si="96"/>
        <v>200</v>
      </c>
      <c r="Z327" s="105">
        <f t="shared" si="92"/>
        <v>3000</v>
      </c>
      <c r="AA327" s="105">
        <f t="shared" si="93"/>
        <v>1000</v>
      </c>
    </row>
    <row r="328" spans="1:27" ht="39.75" customHeight="1" x14ac:dyDescent="0.25">
      <c r="A328" s="111">
        <v>10</v>
      </c>
      <c r="B328" s="111" t="s">
        <v>108</v>
      </c>
      <c r="C328" s="124" t="s">
        <v>560</v>
      </c>
      <c r="D328" s="110">
        <v>1000</v>
      </c>
      <c r="E328" s="110"/>
      <c r="F328" s="110"/>
      <c r="G328" s="110"/>
      <c r="H328" s="105"/>
      <c r="I328" s="110">
        <f t="shared" si="90"/>
        <v>1000</v>
      </c>
      <c r="J328" s="106">
        <f t="shared" si="94"/>
        <v>200</v>
      </c>
      <c r="K328" s="110">
        <v>100</v>
      </c>
      <c r="L328" s="110"/>
      <c r="M328" s="110"/>
      <c r="N328" s="110"/>
      <c r="O328" s="110"/>
      <c r="P328" s="110"/>
      <c r="Q328" s="110">
        <f t="shared" si="91"/>
        <v>100</v>
      </c>
      <c r="R328" s="110">
        <f t="shared" si="95"/>
        <v>20</v>
      </c>
      <c r="S328" s="110">
        <v>571.42999999999995</v>
      </c>
      <c r="T328" s="110"/>
      <c r="U328" s="110"/>
      <c r="V328" s="110"/>
      <c r="W328" s="110"/>
      <c r="X328" s="110">
        <f t="shared" si="89"/>
        <v>571.42999999999995</v>
      </c>
      <c r="Y328" s="105">
        <f t="shared" si="96"/>
        <v>114.286</v>
      </c>
      <c r="Z328" s="105">
        <f t="shared" si="92"/>
        <v>1671.4299999999998</v>
      </c>
      <c r="AA328" s="105">
        <f t="shared" si="93"/>
        <v>557.14333333333332</v>
      </c>
    </row>
    <row r="329" spans="1:27" ht="40.5" customHeight="1" x14ac:dyDescent="0.25">
      <c r="A329" s="111">
        <v>11</v>
      </c>
      <c r="B329" s="111" t="s">
        <v>107</v>
      </c>
      <c r="C329" s="124" t="s">
        <v>560</v>
      </c>
      <c r="D329" s="110">
        <v>1000</v>
      </c>
      <c r="E329" s="110"/>
      <c r="F329" s="110"/>
      <c r="G329" s="110"/>
      <c r="H329" s="105"/>
      <c r="I329" s="110">
        <f t="shared" si="90"/>
        <v>1000</v>
      </c>
      <c r="J329" s="106">
        <f t="shared" si="94"/>
        <v>200</v>
      </c>
      <c r="K329" s="110">
        <v>1000</v>
      </c>
      <c r="L329" s="110"/>
      <c r="M329" s="110"/>
      <c r="N329" s="110"/>
      <c r="O329" s="110"/>
      <c r="P329" s="110"/>
      <c r="Q329" s="110">
        <f t="shared" si="91"/>
        <v>1000</v>
      </c>
      <c r="R329" s="110">
        <f t="shared" si="95"/>
        <v>200</v>
      </c>
      <c r="S329" s="110">
        <v>1000</v>
      </c>
      <c r="T329" s="110"/>
      <c r="U329" s="110"/>
      <c r="V329" s="110"/>
      <c r="W329" s="110"/>
      <c r="X329" s="110">
        <f t="shared" si="89"/>
        <v>1000</v>
      </c>
      <c r="Y329" s="105">
        <f t="shared" si="96"/>
        <v>200</v>
      </c>
      <c r="Z329" s="105">
        <f t="shared" si="92"/>
        <v>3000</v>
      </c>
      <c r="AA329" s="105">
        <f t="shared" si="93"/>
        <v>1000</v>
      </c>
    </row>
    <row r="330" spans="1:27" ht="33.75" customHeight="1" x14ac:dyDescent="0.25">
      <c r="A330" s="111">
        <v>12</v>
      </c>
      <c r="B330" s="111" t="s">
        <v>106</v>
      </c>
      <c r="C330" s="124" t="s">
        <v>560</v>
      </c>
      <c r="D330" s="110">
        <v>1000</v>
      </c>
      <c r="E330" s="110"/>
      <c r="F330" s="110"/>
      <c r="G330" s="110"/>
      <c r="H330" s="105"/>
      <c r="I330" s="110">
        <f t="shared" si="90"/>
        <v>1000</v>
      </c>
      <c r="J330" s="106">
        <f t="shared" si="94"/>
        <v>200</v>
      </c>
      <c r="K330" s="110">
        <v>1000</v>
      </c>
      <c r="L330" s="110"/>
      <c r="M330" s="110"/>
      <c r="N330" s="110"/>
      <c r="O330" s="110"/>
      <c r="P330" s="110"/>
      <c r="Q330" s="110">
        <f t="shared" si="91"/>
        <v>1000</v>
      </c>
      <c r="R330" s="110">
        <f t="shared" si="95"/>
        <v>200</v>
      </c>
      <c r="S330" s="110">
        <v>1000</v>
      </c>
      <c r="T330" s="110"/>
      <c r="U330" s="110"/>
      <c r="V330" s="110"/>
      <c r="W330" s="110"/>
      <c r="X330" s="110">
        <f t="shared" si="89"/>
        <v>1000</v>
      </c>
      <c r="Y330" s="105">
        <f t="shared" si="96"/>
        <v>200</v>
      </c>
      <c r="Z330" s="105">
        <f t="shared" si="92"/>
        <v>3000</v>
      </c>
      <c r="AA330" s="105">
        <f t="shared" si="93"/>
        <v>1000</v>
      </c>
    </row>
    <row r="331" spans="1:27" ht="40.5" customHeight="1" x14ac:dyDescent="0.25">
      <c r="A331" s="111">
        <v>13</v>
      </c>
      <c r="B331" s="111" t="s">
        <v>105</v>
      </c>
      <c r="C331" s="124" t="s">
        <v>560</v>
      </c>
      <c r="D331" s="110">
        <v>1000</v>
      </c>
      <c r="E331" s="110"/>
      <c r="F331" s="110"/>
      <c r="G331" s="110"/>
      <c r="H331" s="105"/>
      <c r="I331" s="110">
        <f t="shared" si="90"/>
        <v>1000</v>
      </c>
      <c r="J331" s="106">
        <f t="shared" si="94"/>
        <v>200</v>
      </c>
      <c r="K331" s="110">
        <v>1000</v>
      </c>
      <c r="L331" s="110"/>
      <c r="M331" s="110"/>
      <c r="N331" s="110"/>
      <c r="O331" s="110"/>
      <c r="P331" s="110"/>
      <c r="Q331" s="110">
        <f t="shared" si="91"/>
        <v>1000</v>
      </c>
      <c r="R331" s="110">
        <f t="shared" si="95"/>
        <v>200</v>
      </c>
      <c r="S331" s="110">
        <v>1000</v>
      </c>
      <c r="T331" s="110"/>
      <c r="U331" s="110"/>
      <c r="V331" s="110"/>
      <c r="W331" s="110"/>
      <c r="X331" s="110">
        <f t="shared" si="89"/>
        <v>1000</v>
      </c>
      <c r="Y331" s="105">
        <f t="shared" si="96"/>
        <v>200</v>
      </c>
      <c r="Z331" s="105">
        <f t="shared" si="92"/>
        <v>3000</v>
      </c>
      <c r="AA331" s="105">
        <f t="shared" si="93"/>
        <v>1000</v>
      </c>
    </row>
    <row r="332" spans="1:27" ht="35.25" customHeight="1" x14ac:dyDescent="0.25">
      <c r="A332" s="111">
        <v>14</v>
      </c>
      <c r="B332" s="111" t="s">
        <v>104</v>
      </c>
      <c r="C332" s="124" t="s">
        <v>560</v>
      </c>
      <c r="D332" s="110">
        <v>1000</v>
      </c>
      <c r="E332" s="110"/>
      <c r="F332" s="110"/>
      <c r="G332" s="110"/>
      <c r="H332" s="105"/>
      <c r="I332" s="110">
        <f t="shared" si="90"/>
        <v>1000</v>
      </c>
      <c r="J332" s="106">
        <f t="shared" si="94"/>
        <v>200</v>
      </c>
      <c r="K332" s="110">
        <v>1000</v>
      </c>
      <c r="L332" s="110"/>
      <c r="M332" s="110"/>
      <c r="N332" s="110"/>
      <c r="O332" s="110"/>
      <c r="P332" s="110"/>
      <c r="Q332" s="110">
        <f t="shared" si="91"/>
        <v>1000</v>
      </c>
      <c r="R332" s="110">
        <f t="shared" si="95"/>
        <v>200</v>
      </c>
      <c r="S332" s="110">
        <v>1000</v>
      </c>
      <c r="T332" s="110"/>
      <c r="U332" s="110"/>
      <c r="V332" s="110"/>
      <c r="W332" s="110"/>
      <c r="X332" s="110">
        <f t="shared" si="89"/>
        <v>1000</v>
      </c>
      <c r="Y332" s="105">
        <f t="shared" si="96"/>
        <v>200</v>
      </c>
      <c r="Z332" s="105">
        <f t="shared" si="92"/>
        <v>3000</v>
      </c>
      <c r="AA332" s="105">
        <f t="shared" si="93"/>
        <v>1000</v>
      </c>
    </row>
    <row r="333" spans="1:27" ht="40.5" customHeight="1" x14ac:dyDescent="0.25">
      <c r="A333" s="111">
        <v>15</v>
      </c>
      <c r="B333" s="111" t="s">
        <v>103</v>
      </c>
      <c r="C333" s="124" t="s">
        <v>560</v>
      </c>
      <c r="D333" s="110">
        <v>1000</v>
      </c>
      <c r="E333" s="110"/>
      <c r="F333" s="110"/>
      <c r="G333" s="110"/>
      <c r="H333" s="105"/>
      <c r="I333" s="110">
        <f t="shared" si="90"/>
        <v>1000</v>
      </c>
      <c r="J333" s="106">
        <f t="shared" si="94"/>
        <v>200</v>
      </c>
      <c r="K333" s="110">
        <v>1000</v>
      </c>
      <c r="L333" s="110"/>
      <c r="M333" s="110"/>
      <c r="N333" s="110"/>
      <c r="O333" s="110"/>
      <c r="P333" s="110"/>
      <c r="Q333" s="110">
        <f t="shared" si="91"/>
        <v>1000</v>
      </c>
      <c r="R333" s="110">
        <f t="shared" si="95"/>
        <v>200</v>
      </c>
      <c r="S333" s="110">
        <v>1000</v>
      </c>
      <c r="T333" s="110"/>
      <c r="U333" s="110"/>
      <c r="V333" s="110"/>
      <c r="W333" s="110"/>
      <c r="X333" s="110">
        <f t="shared" si="89"/>
        <v>1000</v>
      </c>
      <c r="Y333" s="105">
        <f t="shared" si="96"/>
        <v>200</v>
      </c>
      <c r="Z333" s="105">
        <f t="shared" si="92"/>
        <v>3000</v>
      </c>
      <c r="AA333" s="105">
        <f t="shared" si="93"/>
        <v>1000</v>
      </c>
    </row>
    <row r="334" spans="1:27" ht="35.25" customHeight="1" x14ac:dyDescent="0.25">
      <c r="A334" s="111">
        <v>16</v>
      </c>
      <c r="B334" s="111" t="s">
        <v>102</v>
      </c>
      <c r="C334" s="124" t="s">
        <v>560</v>
      </c>
      <c r="D334" s="110">
        <v>1000</v>
      </c>
      <c r="E334" s="110"/>
      <c r="F334" s="110"/>
      <c r="G334" s="110"/>
      <c r="H334" s="105"/>
      <c r="I334" s="110">
        <f t="shared" si="90"/>
        <v>1000</v>
      </c>
      <c r="J334" s="106">
        <f t="shared" si="94"/>
        <v>200</v>
      </c>
      <c r="K334" s="110">
        <v>1000</v>
      </c>
      <c r="L334" s="110"/>
      <c r="M334" s="110"/>
      <c r="N334" s="110"/>
      <c r="O334" s="110"/>
      <c r="P334" s="110"/>
      <c r="Q334" s="110">
        <f t="shared" si="91"/>
        <v>1000</v>
      </c>
      <c r="R334" s="110">
        <f t="shared" si="95"/>
        <v>200</v>
      </c>
      <c r="S334" s="110">
        <v>1000</v>
      </c>
      <c r="T334" s="110"/>
      <c r="U334" s="110"/>
      <c r="V334" s="110"/>
      <c r="W334" s="110"/>
      <c r="X334" s="110">
        <f t="shared" si="89"/>
        <v>1000</v>
      </c>
      <c r="Y334" s="105">
        <f t="shared" si="96"/>
        <v>200</v>
      </c>
      <c r="Z334" s="105">
        <f t="shared" si="92"/>
        <v>3000</v>
      </c>
      <c r="AA334" s="105">
        <f t="shared" si="93"/>
        <v>1000</v>
      </c>
    </row>
    <row r="335" spans="1:27" ht="33.75" customHeight="1" x14ac:dyDescent="0.25">
      <c r="A335" s="111">
        <v>17</v>
      </c>
      <c r="B335" s="111" t="s">
        <v>101</v>
      </c>
      <c r="C335" s="124" t="s">
        <v>560</v>
      </c>
      <c r="D335" s="110">
        <v>1000</v>
      </c>
      <c r="E335" s="110"/>
      <c r="F335" s="110"/>
      <c r="G335" s="110"/>
      <c r="H335" s="105"/>
      <c r="I335" s="110">
        <f t="shared" si="90"/>
        <v>1000</v>
      </c>
      <c r="J335" s="106">
        <f t="shared" si="94"/>
        <v>200</v>
      </c>
      <c r="K335" s="110">
        <v>1000</v>
      </c>
      <c r="L335" s="110"/>
      <c r="M335" s="110"/>
      <c r="N335" s="110"/>
      <c r="O335" s="110"/>
      <c r="P335" s="110"/>
      <c r="Q335" s="110">
        <f t="shared" si="91"/>
        <v>1000</v>
      </c>
      <c r="R335" s="110">
        <f t="shared" si="95"/>
        <v>200</v>
      </c>
      <c r="S335" s="110">
        <v>857.14</v>
      </c>
      <c r="T335" s="110"/>
      <c r="U335" s="110"/>
      <c r="V335" s="110"/>
      <c r="W335" s="110"/>
      <c r="X335" s="110">
        <f t="shared" si="89"/>
        <v>857.14</v>
      </c>
      <c r="Y335" s="105">
        <f t="shared" si="96"/>
        <v>171.428</v>
      </c>
      <c r="Z335" s="105">
        <f t="shared" si="92"/>
        <v>2857.14</v>
      </c>
      <c r="AA335" s="105">
        <f t="shared" si="93"/>
        <v>952.38</v>
      </c>
    </row>
    <row r="336" spans="1:27" ht="34.5" customHeight="1" x14ac:dyDescent="0.25">
      <c r="A336" s="111">
        <v>18</v>
      </c>
      <c r="B336" s="111" t="s">
        <v>100</v>
      </c>
      <c r="C336" s="124" t="s">
        <v>560</v>
      </c>
      <c r="D336" s="110">
        <v>1000</v>
      </c>
      <c r="E336" s="110"/>
      <c r="F336" s="110"/>
      <c r="G336" s="110"/>
      <c r="H336" s="105"/>
      <c r="I336" s="110">
        <f t="shared" si="90"/>
        <v>1000</v>
      </c>
      <c r="J336" s="106">
        <f t="shared" si="94"/>
        <v>200</v>
      </c>
      <c r="K336" s="110">
        <v>1000</v>
      </c>
      <c r="L336" s="110"/>
      <c r="M336" s="110"/>
      <c r="N336" s="110"/>
      <c r="O336" s="110"/>
      <c r="P336" s="110"/>
      <c r="Q336" s="110">
        <f t="shared" si="91"/>
        <v>1000</v>
      </c>
      <c r="R336" s="110">
        <f t="shared" si="95"/>
        <v>200</v>
      </c>
      <c r="S336" s="110">
        <v>1000</v>
      </c>
      <c r="T336" s="110"/>
      <c r="U336" s="110"/>
      <c r="V336" s="110"/>
      <c r="W336" s="110"/>
      <c r="X336" s="110">
        <f t="shared" si="89"/>
        <v>1000</v>
      </c>
      <c r="Y336" s="105">
        <f t="shared" si="96"/>
        <v>200</v>
      </c>
      <c r="Z336" s="105">
        <f t="shared" si="92"/>
        <v>3000</v>
      </c>
      <c r="AA336" s="105">
        <f t="shared" si="93"/>
        <v>1000</v>
      </c>
    </row>
    <row r="337" spans="1:27" ht="33.75" customHeight="1" x14ac:dyDescent="0.25">
      <c r="A337" s="111">
        <v>19</v>
      </c>
      <c r="B337" s="111" t="s">
        <v>99</v>
      </c>
      <c r="C337" s="124" t="s">
        <v>560</v>
      </c>
      <c r="D337" s="110">
        <v>1000</v>
      </c>
      <c r="E337" s="110"/>
      <c r="F337" s="110"/>
      <c r="G337" s="110"/>
      <c r="H337" s="105"/>
      <c r="I337" s="110">
        <f t="shared" si="90"/>
        <v>1000</v>
      </c>
      <c r="J337" s="106">
        <f t="shared" si="94"/>
        <v>200</v>
      </c>
      <c r="K337" s="110">
        <v>1000</v>
      </c>
      <c r="L337" s="110"/>
      <c r="M337" s="110"/>
      <c r="N337" s="110"/>
      <c r="O337" s="110"/>
      <c r="P337" s="110"/>
      <c r="Q337" s="110">
        <f t="shared" si="91"/>
        <v>1000</v>
      </c>
      <c r="R337" s="110">
        <f t="shared" si="95"/>
        <v>200</v>
      </c>
      <c r="S337" s="110">
        <v>1000</v>
      </c>
      <c r="T337" s="110"/>
      <c r="U337" s="110"/>
      <c r="V337" s="110"/>
      <c r="W337" s="110"/>
      <c r="X337" s="110">
        <f t="shared" si="89"/>
        <v>1000</v>
      </c>
      <c r="Y337" s="105">
        <f t="shared" si="96"/>
        <v>200</v>
      </c>
      <c r="Z337" s="105">
        <f t="shared" si="92"/>
        <v>3000</v>
      </c>
      <c r="AA337" s="105">
        <f t="shared" si="93"/>
        <v>1000</v>
      </c>
    </row>
    <row r="338" spans="1:27" ht="33" customHeight="1" x14ac:dyDescent="0.25">
      <c r="A338" s="111">
        <v>20</v>
      </c>
      <c r="B338" s="111" t="s">
        <v>97</v>
      </c>
      <c r="C338" s="124" t="s">
        <v>560</v>
      </c>
      <c r="D338" s="110">
        <v>1000</v>
      </c>
      <c r="E338" s="110"/>
      <c r="F338" s="110"/>
      <c r="G338" s="110"/>
      <c r="H338" s="105"/>
      <c r="I338" s="110">
        <f t="shared" si="90"/>
        <v>1000</v>
      </c>
      <c r="J338" s="106">
        <f t="shared" si="94"/>
        <v>200</v>
      </c>
      <c r="K338" s="110">
        <v>1000</v>
      </c>
      <c r="L338" s="110"/>
      <c r="M338" s="110"/>
      <c r="N338" s="110"/>
      <c r="O338" s="110"/>
      <c r="P338" s="110"/>
      <c r="Q338" s="110">
        <f t="shared" si="91"/>
        <v>1000</v>
      </c>
      <c r="R338" s="110">
        <f t="shared" si="95"/>
        <v>200</v>
      </c>
      <c r="S338" s="110">
        <v>1000</v>
      </c>
      <c r="T338" s="110"/>
      <c r="U338" s="110"/>
      <c r="V338" s="110"/>
      <c r="W338" s="110"/>
      <c r="X338" s="110">
        <f t="shared" si="89"/>
        <v>1000</v>
      </c>
      <c r="Y338" s="105">
        <f t="shared" si="96"/>
        <v>200</v>
      </c>
      <c r="Z338" s="105">
        <f t="shared" si="92"/>
        <v>3000</v>
      </c>
      <c r="AA338" s="105">
        <f t="shared" si="93"/>
        <v>1000</v>
      </c>
    </row>
    <row r="339" spans="1:27" ht="30.75" customHeight="1" x14ac:dyDescent="0.25">
      <c r="A339" s="111">
        <v>21</v>
      </c>
      <c r="B339" s="104" t="s">
        <v>96</v>
      </c>
      <c r="C339" s="124" t="s">
        <v>560</v>
      </c>
      <c r="D339" s="110">
        <v>1000</v>
      </c>
      <c r="E339" s="110"/>
      <c r="F339" s="110"/>
      <c r="G339" s="110"/>
      <c r="H339" s="105"/>
      <c r="I339" s="110">
        <f t="shared" si="90"/>
        <v>1000</v>
      </c>
      <c r="J339" s="106">
        <f t="shared" si="94"/>
        <v>200</v>
      </c>
      <c r="K339" s="110">
        <v>1000</v>
      </c>
      <c r="L339" s="110"/>
      <c r="M339" s="110"/>
      <c r="N339" s="110"/>
      <c r="O339" s="110"/>
      <c r="P339" s="110"/>
      <c r="Q339" s="110">
        <f t="shared" si="91"/>
        <v>1000</v>
      </c>
      <c r="R339" s="110">
        <f t="shared" si="95"/>
        <v>200</v>
      </c>
      <c r="S339" s="110">
        <v>1000</v>
      </c>
      <c r="T339" s="110"/>
      <c r="U339" s="110"/>
      <c r="V339" s="110"/>
      <c r="W339" s="110"/>
      <c r="X339" s="110">
        <f t="shared" si="89"/>
        <v>1000</v>
      </c>
      <c r="Y339" s="105">
        <f t="shared" si="96"/>
        <v>200</v>
      </c>
      <c r="Z339" s="105">
        <f t="shared" si="92"/>
        <v>3000</v>
      </c>
      <c r="AA339" s="105">
        <f t="shared" si="93"/>
        <v>1000</v>
      </c>
    </row>
    <row r="340" spans="1:27" ht="35.25" customHeight="1" x14ac:dyDescent="0.25">
      <c r="A340" s="111">
        <v>22</v>
      </c>
      <c r="B340" s="104" t="s">
        <v>95</v>
      </c>
      <c r="C340" s="124" t="s">
        <v>560</v>
      </c>
      <c r="D340" s="110">
        <v>1000</v>
      </c>
      <c r="E340" s="110"/>
      <c r="F340" s="110"/>
      <c r="G340" s="110"/>
      <c r="H340" s="105"/>
      <c r="I340" s="110">
        <f t="shared" si="90"/>
        <v>1000</v>
      </c>
      <c r="J340" s="106">
        <f t="shared" si="94"/>
        <v>200</v>
      </c>
      <c r="K340" s="110">
        <v>1000</v>
      </c>
      <c r="L340" s="110"/>
      <c r="M340" s="110"/>
      <c r="N340" s="110"/>
      <c r="O340" s="110"/>
      <c r="P340" s="110"/>
      <c r="Q340" s="110">
        <f t="shared" si="91"/>
        <v>1000</v>
      </c>
      <c r="R340" s="110">
        <f t="shared" si="95"/>
        <v>200</v>
      </c>
      <c r="S340" s="110">
        <v>1000</v>
      </c>
      <c r="T340" s="110"/>
      <c r="U340" s="110"/>
      <c r="V340" s="110"/>
      <c r="W340" s="110"/>
      <c r="X340" s="110">
        <f t="shared" si="89"/>
        <v>1000</v>
      </c>
      <c r="Y340" s="105">
        <f t="shared" si="96"/>
        <v>200</v>
      </c>
      <c r="Z340" s="105">
        <f t="shared" si="92"/>
        <v>3000</v>
      </c>
      <c r="AA340" s="105">
        <f t="shared" si="93"/>
        <v>1000</v>
      </c>
    </row>
    <row r="341" spans="1:27" ht="44.25" customHeight="1" x14ac:dyDescent="0.25">
      <c r="A341" s="111">
        <v>23</v>
      </c>
      <c r="B341" s="104" t="s">
        <v>563</v>
      </c>
      <c r="C341" s="124" t="s">
        <v>560</v>
      </c>
      <c r="D341" s="110"/>
      <c r="E341" s="110"/>
      <c r="F341" s="110"/>
      <c r="G341" s="110"/>
      <c r="H341" s="105"/>
      <c r="I341" s="110"/>
      <c r="J341" s="106"/>
      <c r="K341" s="110">
        <v>950</v>
      </c>
      <c r="L341" s="110"/>
      <c r="M341" s="110"/>
      <c r="N341" s="110"/>
      <c r="O341" s="110"/>
      <c r="P341" s="110"/>
      <c r="Q341" s="110">
        <f t="shared" si="91"/>
        <v>950</v>
      </c>
      <c r="R341" s="110">
        <f t="shared" si="95"/>
        <v>190</v>
      </c>
      <c r="S341" s="110">
        <v>1000</v>
      </c>
      <c r="T341" s="110"/>
      <c r="U341" s="110"/>
      <c r="V341" s="110"/>
      <c r="W341" s="110"/>
      <c r="X341" s="110">
        <f t="shared" si="89"/>
        <v>1000</v>
      </c>
      <c r="Y341" s="105">
        <f t="shared" si="96"/>
        <v>200</v>
      </c>
      <c r="Z341" s="105">
        <f t="shared" si="92"/>
        <v>1950</v>
      </c>
      <c r="AA341" s="105">
        <f t="shared" si="93"/>
        <v>650</v>
      </c>
    </row>
    <row r="342" spans="1:27" ht="36.75" customHeight="1" x14ac:dyDescent="0.25">
      <c r="A342" s="111">
        <v>24</v>
      </c>
      <c r="B342" s="104" t="s">
        <v>562</v>
      </c>
      <c r="C342" s="124" t="s">
        <v>560</v>
      </c>
      <c r="D342" s="110"/>
      <c r="E342" s="110"/>
      <c r="F342" s="110"/>
      <c r="G342" s="110"/>
      <c r="H342" s="105"/>
      <c r="I342" s="110"/>
      <c r="J342" s="106"/>
      <c r="K342" s="110">
        <v>950</v>
      </c>
      <c r="L342" s="110"/>
      <c r="M342" s="110"/>
      <c r="N342" s="110"/>
      <c r="O342" s="110"/>
      <c r="P342" s="110"/>
      <c r="Q342" s="110">
        <f t="shared" si="91"/>
        <v>950</v>
      </c>
      <c r="R342" s="110">
        <f t="shared" si="95"/>
        <v>190</v>
      </c>
      <c r="S342" s="110">
        <v>1000</v>
      </c>
      <c r="T342" s="110"/>
      <c r="U342" s="110"/>
      <c r="V342" s="110"/>
      <c r="W342" s="110"/>
      <c r="X342" s="110">
        <f t="shared" si="89"/>
        <v>1000</v>
      </c>
      <c r="Y342" s="105">
        <f t="shared" si="96"/>
        <v>200</v>
      </c>
      <c r="Z342" s="105">
        <f t="shared" si="92"/>
        <v>1950</v>
      </c>
      <c r="AA342" s="105">
        <f t="shared" si="93"/>
        <v>650</v>
      </c>
    </row>
    <row r="343" spans="1:27" ht="38.25" customHeight="1" x14ac:dyDescent="0.25">
      <c r="A343" s="111">
        <v>25</v>
      </c>
      <c r="B343" s="104" t="s">
        <v>561</v>
      </c>
      <c r="C343" s="124" t="s">
        <v>560</v>
      </c>
      <c r="D343" s="110"/>
      <c r="E343" s="110"/>
      <c r="F343" s="110"/>
      <c r="G343" s="110"/>
      <c r="H343" s="105"/>
      <c r="I343" s="110"/>
      <c r="J343" s="106"/>
      <c r="K343" s="110">
        <v>950</v>
      </c>
      <c r="L343" s="110"/>
      <c r="M343" s="110"/>
      <c r="N343" s="110"/>
      <c r="O343" s="110"/>
      <c r="P343" s="110"/>
      <c r="Q343" s="110">
        <f t="shared" si="91"/>
        <v>950</v>
      </c>
      <c r="R343" s="110">
        <f t="shared" si="95"/>
        <v>190</v>
      </c>
      <c r="S343" s="110">
        <v>1000</v>
      </c>
      <c r="T343" s="110"/>
      <c r="U343" s="110"/>
      <c r="V343" s="110"/>
      <c r="W343" s="110"/>
      <c r="X343" s="110">
        <f t="shared" si="89"/>
        <v>1000</v>
      </c>
      <c r="Y343" s="105">
        <f t="shared" si="96"/>
        <v>200</v>
      </c>
      <c r="Z343" s="105">
        <f t="shared" si="92"/>
        <v>1950</v>
      </c>
      <c r="AA343" s="105">
        <f t="shared" si="93"/>
        <v>650</v>
      </c>
    </row>
    <row r="344" spans="1:27" ht="18.95" customHeight="1" x14ac:dyDescent="0.25">
      <c r="A344" s="104"/>
      <c r="B344" s="113"/>
      <c r="C344" s="113"/>
      <c r="D344" s="112">
        <f t="shared" ref="D344:J344" si="97">SUM(D319:D340)</f>
        <v>22000</v>
      </c>
      <c r="E344" s="112">
        <f t="shared" si="97"/>
        <v>0</v>
      </c>
      <c r="F344" s="112">
        <f t="shared" si="97"/>
        <v>0</v>
      </c>
      <c r="G344" s="112">
        <f t="shared" si="97"/>
        <v>0</v>
      </c>
      <c r="H344" s="112">
        <f t="shared" si="97"/>
        <v>0</v>
      </c>
      <c r="I344" s="112">
        <f t="shared" si="97"/>
        <v>22000</v>
      </c>
      <c r="J344" s="112">
        <f t="shared" si="97"/>
        <v>4200</v>
      </c>
      <c r="K344" s="112">
        <f t="shared" ref="K344:Y344" si="98">SUM(K319:K343)</f>
        <v>23950</v>
      </c>
      <c r="L344" s="112">
        <f t="shared" si="98"/>
        <v>0</v>
      </c>
      <c r="M344" s="112">
        <f t="shared" si="98"/>
        <v>0</v>
      </c>
      <c r="N344" s="112">
        <f t="shared" si="98"/>
        <v>0</v>
      </c>
      <c r="O344" s="112">
        <f t="shared" si="98"/>
        <v>0</v>
      </c>
      <c r="P344" s="112">
        <f t="shared" si="98"/>
        <v>0</v>
      </c>
      <c r="Q344" s="112">
        <f t="shared" si="98"/>
        <v>23950</v>
      </c>
      <c r="R344" s="112">
        <f t="shared" si="98"/>
        <v>4590</v>
      </c>
      <c r="S344" s="112">
        <f t="shared" si="98"/>
        <v>24047.62</v>
      </c>
      <c r="T344" s="112">
        <f t="shared" si="98"/>
        <v>0</v>
      </c>
      <c r="U344" s="112">
        <f t="shared" si="98"/>
        <v>0</v>
      </c>
      <c r="V344" s="112">
        <f t="shared" si="98"/>
        <v>0</v>
      </c>
      <c r="W344" s="112">
        <f t="shared" si="98"/>
        <v>0</v>
      </c>
      <c r="X344" s="112">
        <f t="shared" si="98"/>
        <v>24047.62</v>
      </c>
      <c r="Y344" s="112">
        <f t="shared" si="98"/>
        <v>4609.5239999999994</v>
      </c>
      <c r="Z344" s="101"/>
      <c r="AA344" s="101"/>
    </row>
    <row r="345" spans="1:27" ht="18.95" customHeight="1" x14ac:dyDescent="0.25">
      <c r="A345" s="104"/>
      <c r="B345" s="103" t="s">
        <v>94</v>
      </c>
      <c r="C345" s="104"/>
      <c r="D345" s="106"/>
      <c r="E345" s="106"/>
      <c r="F345" s="106"/>
      <c r="G345" s="106"/>
      <c r="H345" s="106"/>
      <c r="I345" s="110">
        <f>H345+G345+F345+E345+D345</f>
        <v>0</v>
      </c>
      <c r="J345" s="106">
        <f>I345*20%</f>
        <v>0</v>
      </c>
      <c r="K345" s="106"/>
      <c r="L345" s="106"/>
      <c r="M345" s="106"/>
      <c r="N345" s="106"/>
      <c r="O345" s="106"/>
      <c r="P345" s="106"/>
      <c r="Q345" s="110">
        <f>P345+O345+N345+M345+L345+K345</f>
        <v>0</v>
      </c>
      <c r="R345" s="110">
        <f>Q345*20%</f>
        <v>0</v>
      </c>
      <c r="S345" s="106"/>
      <c r="T345" s="106"/>
      <c r="U345" s="106"/>
      <c r="V345" s="106"/>
      <c r="W345" s="106"/>
      <c r="X345" s="110">
        <f>W345+V345+U345+T345+S345</f>
        <v>0</v>
      </c>
      <c r="Y345" s="105">
        <f>X345*20%</f>
        <v>0</v>
      </c>
      <c r="Z345" s="105"/>
      <c r="AA345" s="105"/>
    </row>
    <row r="346" spans="1:27" ht="18.95" customHeight="1" x14ac:dyDescent="0.25">
      <c r="A346" s="104">
        <v>1</v>
      </c>
      <c r="B346" s="111" t="s">
        <v>93</v>
      </c>
      <c r="C346" s="104" t="s">
        <v>90</v>
      </c>
      <c r="D346" s="106"/>
      <c r="E346" s="106"/>
      <c r="F346" s="106"/>
      <c r="G346" s="106"/>
      <c r="H346" s="106"/>
      <c r="I346" s="110">
        <f>H346+G346+F346+E346+D346</f>
        <v>0</v>
      </c>
      <c r="J346" s="106">
        <f>I346*20%</f>
        <v>0</v>
      </c>
      <c r="K346" s="106">
        <f>1250+161.29</f>
        <v>1411.29</v>
      </c>
      <c r="L346" s="106"/>
      <c r="M346" s="106"/>
      <c r="N346" s="106"/>
      <c r="O346" s="106"/>
      <c r="P346" s="106"/>
      <c r="Q346" s="110">
        <f>P346+O346+N346+M346+L346+K346</f>
        <v>1411.29</v>
      </c>
      <c r="R346" s="110">
        <f>Q346*20%</f>
        <v>282.25799999999998</v>
      </c>
      <c r="S346" s="106">
        <v>1250</v>
      </c>
      <c r="T346" s="106"/>
      <c r="U346" s="106"/>
      <c r="V346" s="106"/>
      <c r="W346" s="106"/>
      <c r="X346" s="110">
        <f>W346+V346+U346+T346+S346</f>
        <v>1250</v>
      </c>
      <c r="Y346" s="105">
        <f>X346*20%</f>
        <v>250</v>
      </c>
      <c r="Z346" s="105"/>
      <c r="AA346" s="105"/>
    </row>
    <row r="347" spans="1:27" ht="18.95" customHeight="1" x14ac:dyDescent="0.25">
      <c r="A347" s="104">
        <v>2</v>
      </c>
      <c r="B347" s="111" t="s">
        <v>92</v>
      </c>
      <c r="C347" s="104" t="s">
        <v>90</v>
      </c>
      <c r="D347" s="106"/>
      <c r="E347" s="106"/>
      <c r="F347" s="106"/>
      <c r="G347" s="106"/>
      <c r="H347" s="106"/>
      <c r="I347" s="110">
        <f>H347+G347+F347+E347+D347</f>
        <v>0</v>
      </c>
      <c r="J347" s="106">
        <f>I347*20%</f>
        <v>0</v>
      </c>
      <c r="K347" s="106">
        <f>1250+161.29</f>
        <v>1411.29</v>
      </c>
      <c r="L347" s="106"/>
      <c r="M347" s="106"/>
      <c r="N347" s="106"/>
      <c r="O347" s="106"/>
      <c r="P347" s="106"/>
      <c r="Q347" s="110">
        <f>P347+O347+N347+M347+L347+K347</f>
        <v>1411.29</v>
      </c>
      <c r="R347" s="110">
        <f>Q347*20%</f>
        <v>282.25799999999998</v>
      </c>
      <c r="S347" s="106">
        <v>1250</v>
      </c>
      <c r="T347" s="106"/>
      <c r="U347" s="106"/>
      <c r="V347" s="106"/>
      <c r="W347" s="106"/>
      <c r="X347" s="110">
        <f>W347+V347+U347+T347+S347</f>
        <v>1250</v>
      </c>
      <c r="Y347" s="105">
        <f>X347*20%</f>
        <v>250</v>
      </c>
      <c r="Z347" s="105"/>
      <c r="AA347" s="105"/>
    </row>
    <row r="348" spans="1:27" ht="18.95" customHeight="1" x14ac:dyDescent="0.25">
      <c r="A348" s="104">
        <v>3</v>
      </c>
      <c r="B348" s="111" t="s">
        <v>91</v>
      </c>
      <c r="C348" s="104" t="s">
        <v>90</v>
      </c>
      <c r="D348" s="106"/>
      <c r="E348" s="106"/>
      <c r="F348" s="106"/>
      <c r="G348" s="106"/>
      <c r="H348" s="106"/>
      <c r="I348" s="110">
        <f>H348+G348+F348+E348+D348</f>
        <v>0</v>
      </c>
      <c r="J348" s="106">
        <f>I348*20%</f>
        <v>0</v>
      </c>
      <c r="K348" s="106">
        <f>1250+161.29</f>
        <v>1411.29</v>
      </c>
      <c r="L348" s="106"/>
      <c r="M348" s="106"/>
      <c r="N348" s="106"/>
      <c r="O348" s="106"/>
      <c r="P348" s="106"/>
      <c r="Q348" s="110">
        <f>P348+O348+N348+M348+L348+K348</f>
        <v>1411.29</v>
      </c>
      <c r="R348" s="110">
        <f>Q348*20%</f>
        <v>282.25799999999998</v>
      </c>
      <c r="S348" s="106">
        <v>1250</v>
      </c>
      <c r="T348" s="106"/>
      <c r="U348" s="106"/>
      <c r="V348" s="106"/>
      <c r="W348" s="106"/>
      <c r="X348" s="110">
        <f>W348+V348+U348+T348+S348</f>
        <v>1250</v>
      </c>
      <c r="Y348" s="105">
        <f>X348*20%</f>
        <v>250</v>
      </c>
      <c r="Z348" s="105"/>
      <c r="AA348" s="105"/>
    </row>
    <row r="349" spans="1:27" ht="18.95" customHeight="1" x14ac:dyDescent="0.25">
      <c r="A349" s="104"/>
      <c r="B349" s="103"/>
      <c r="C349" s="103"/>
      <c r="D349" s="102">
        <f t="shared" ref="D349:J349" si="99">SUM(A349:C349)</f>
        <v>0</v>
      </c>
      <c r="E349" s="102">
        <f t="shared" si="99"/>
        <v>0</v>
      </c>
      <c r="F349" s="102">
        <f t="shared" si="99"/>
        <v>0</v>
      </c>
      <c r="G349" s="102">
        <f t="shared" si="99"/>
        <v>0</v>
      </c>
      <c r="H349" s="102">
        <f t="shared" si="99"/>
        <v>0</v>
      </c>
      <c r="I349" s="102">
        <f t="shared" si="99"/>
        <v>0</v>
      </c>
      <c r="J349" s="102">
        <f t="shared" si="99"/>
        <v>0</v>
      </c>
      <c r="K349" s="102">
        <f t="shared" ref="K349:Y349" si="100">SUM(K346:K348)</f>
        <v>4233.87</v>
      </c>
      <c r="L349" s="102">
        <f t="shared" si="100"/>
        <v>0</v>
      </c>
      <c r="M349" s="102">
        <f t="shared" si="100"/>
        <v>0</v>
      </c>
      <c r="N349" s="102">
        <f t="shared" si="100"/>
        <v>0</v>
      </c>
      <c r="O349" s="102">
        <f t="shared" si="100"/>
        <v>0</v>
      </c>
      <c r="P349" s="102">
        <f t="shared" si="100"/>
        <v>0</v>
      </c>
      <c r="Q349" s="102">
        <f t="shared" si="100"/>
        <v>4233.87</v>
      </c>
      <c r="R349" s="102">
        <f t="shared" si="100"/>
        <v>846.77399999999989</v>
      </c>
      <c r="S349" s="102">
        <f t="shared" si="100"/>
        <v>3750</v>
      </c>
      <c r="T349" s="102">
        <f t="shared" si="100"/>
        <v>0</v>
      </c>
      <c r="U349" s="102">
        <f t="shared" si="100"/>
        <v>0</v>
      </c>
      <c r="V349" s="102">
        <f t="shared" si="100"/>
        <v>0</v>
      </c>
      <c r="W349" s="102">
        <f t="shared" si="100"/>
        <v>0</v>
      </c>
      <c r="X349" s="102">
        <f t="shared" si="100"/>
        <v>3750</v>
      </c>
      <c r="Y349" s="102">
        <f t="shared" si="100"/>
        <v>750</v>
      </c>
      <c r="Z349" s="100"/>
      <c r="AA349" s="100"/>
    </row>
    <row r="350" spans="1:27" ht="18.95" customHeight="1" x14ac:dyDescent="0.25">
      <c r="A350" s="104"/>
      <c r="B350" s="103" t="s">
        <v>559</v>
      </c>
      <c r="C350" s="104"/>
      <c r="D350" s="106"/>
      <c r="E350" s="106"/>
      <c r="F350" s="106"/>
      <c r="G350" s="106"/>
      <c r="H350" s="106"/>
      <c r="I350" s="106"/>
      <c r="J350" s="106"/>
      <c r="K350" s="106"/>
      <c r="L350" s="106"/>
      <c r="M350" s="106"/>
      <c r="N350" s="106"/>
      <c r="O350" s="106"/>
      <c r="P350" s="106"/>
      <c r="Q350" s="106"/>
      <c r="R350" s="106"/>
      <c r="S350" s="106"/>
      <c r="T350" s="106"/>
      <c r="U350" s="106"/>
      <c r="V350" s="106"/>
      <c r="W350" s="106"/>
      <c r="X350" s="110">
        <f>W350+V350+U350+T350+S350</f>
        <v>0</v>
      </c>
      <c r="Y350" s="105">
        <f>X350*20%</f>
        <v>0</v>
      </c>
      <c r="Z350" s="107"/>
      <c r="AA350" s="107"/>
    </row>
    <row r="351" spans="1:27" ht="18.95" customHeight="1" x14ac:dyDescent="0.25">
      <c r="A351" s="104">
        <v>1</v>
      </c>
      <c r="B351" s="104" t="s">
        <v>558</v>
      </c>
      <c r="C351" s="104" t="s">
        <v>90</v>
      </c>
      <c r="D351" s="106"/>
      <c r="E351" s="106"/>
      <c r="F351" s="106"/>
      <c r="G351" s="106"/>
      <c r="H351" s="106"/>
      <c r="I351" s="106"/>
      <c r="J351" s="106"/>
      <c r="K351" s="106"/>
      <c r="L351" s="106"/>
      <c r="M351" s="106"/>
      <c r="N351" s="106"/>
      <c r="O351" s="106"/>
      <c r="P351" s="106"/>
      <c r="Q351" s="106"/>
      <c r="R351" s="106"/>
      <c r="S351" s="106">
        <v>1937.5</v>
      </c>
      <c r="T351" s="106"/>
      <c r="U351" s="106"/>
      <c r="V351" s="106"/>
      <c r="W351" s="106"/>
      <c r="X351" s="110">
        <f>W351+V351+U351+T351+S351</f>
        <v>1937.5</v>
      </c>
      <c r="Y351" s="105">
        <f>X351*20%</f>
        <v>387.5</v>
      </c>
      <c r="Z351" s="107"/>
      <c r="AA351" s="107"/>
    </row>
    <row r="352" spans="1:27" ht="18.95" customHeight="1" x14ac:dyDescent="0.25">
      <c r="A352" s="104">
        <v>2</v>
      </c>
      <c r="B352" s="104" t="s">
        <v>557</v>
      </c>
      <c r="C352" s="104" t="s">
        <v>90</v>
      </c>
      <c r="D352" s="106"/>
      <c r="E352" s="106"/>
      <c r="F352" s="106"/>
      <c r="G352" s="106"/>
      <c r="H352" s="106"/>
      <c r="I352" s="106"/>
      <c r="J352" s="106"/>
      <c r="K352" s="106"/>
      <c r="L352" s="106"/>
      <c r="M352" s="106"/>
      <c r="N352" s="106"/>
      <c r="O352" s="106"/>
      <c r="P352" s="106"/>
      <c r="Q352" s="106"/>
      <c r="R352" s="106"/>
      <c r="S352" s="106">
        <v>3875</v>
      </c>
      <c r="T352" s="106"/>
      <c r="U352" s="106"/>
      <c r="V352" s="106"/>
      <c r="W352" s="106"/>
      <c r="X352" s="110">
        <f>W352+V352+U352+T352+S352</f>
        <v>3875</v>
      </c>
      <c r="Y352" s="105">
        <f>X352*20%</f>
        <v>775</v>
      </c>
      <c r="Z352" s="107"/>
      <c r="AA352" s="107"/>
    </row>
    <row r="353" spans="1:27" ht="23.25" customHeight="1" x14ac:dyDescent="0.25">
      <c r="A353" s="104"/>
      <c r="B353" s="103"/>
      <c r="C353" s="103"/>
      <c r="D353" s="102"/>
      <c r="E353" s="102"/>
      <c r="F353" s="102"/>
      <c r="G353" s="102"/>
      <c r="H353" s="102"/>
      <c r="I353" s="102"/>
      <c r="J353" s="102"/>
      <c r="K353" s="102"/>
      <c r="L353" s="102"/>
      <c r="M353" s="102"/>
      <c r="N353" s="102"/>
      <c r="O353" s="102"/>
      <c r="P353" s="102"/>
      <c r="Q353" s="102"/>
      <c r="R353" s="102"/>
      <c r="S353" s="102">
        <f t="shared" ref="S353:Y353" si="101">SUM(S351:S352)</f>
        <v>5812.5</v>
      </c>
      <c r="T353" s="102">
        <f t="shared" si="101"/>
        <v>0</v>
      </c>
      <c r="U353" s="102">
        <f t="shared" si="101"/>
        <v>0</v>
      </c>
      <c r="V353" s="102">
        <f t="shared" si="101"/>
        <v>0</v>
      </c>
      <c r="W353" s="102">
        <f t="shared" si="101"/>
        <v>0</v>
      </c>
      <c r="X353" s="102">
        <f t="shared" si="101"/>
        <v>5812.5</v>
      </c>
      <c r="Y353" s="102">
        <f t="shared" si="101"/>
        <v>1162.5</v>
      </c>
      <c r="Z353" s="100"/>
      <c r="AA353" s="100"/>
    </row>
    <row r="354" spans="1:27" s="96" customFormat="1" ht="24.75" customHeight="1" x14ac:dyDescent="0.25">
      <c r="A354" s="99"/>
      <c r="B354" s="99"/>
      <c r="C354" s="99"/>
      <c r="D354" s="98">
        <f t="shared" ref="D354:R354" si="102">D349+D344+D317+D207</f>
        <v>319627.60000000003</v>
      </c>
      <c r="E354" s="98">
        <f t="shared" si="102"/>
        <v>2710</v>
      </c>
      <c r="F354" s="98">
        <f t="shared" si="102"/>
        <v>82465</v>
      </c>
      <c r="G354" s="98">
        <f t="shared" si="102"/>
        <v>7850</v>
      </c>
      <c r="H354" s="98">
        <f t="shared" si="102"/>
        <v>16331.720000000001</v>
      </c>
      <c r="I354" s="98">
        <f t="shared" si="102"/>
        <v>428984.32000000001</v>
      </c>
      <c r="J354" s="98">
        <f t="shared" si="102"/>
        <v>83676.864000000031</v>
      </c>
      <c r="K354" s="98">
        <f t="shared" si="102"/>
        <v>329159.37</v>
      </c>
      <c r="L354" s="98">
        <f t="shared" si="102"/>
        <v>2710</v>
      </c>
      <c r="M354" s="98">
        <f t="shared" si="102"/>
        <v>5325</v>
      </c>
      <c r="N354" s="98">
        <f t="shared" si="102"/>
        <v>79060</v>
      </c>
      <c r="O354" s="98">
        <f t="shared" si="102"/>
        <v>18970</v>
      </c>
      <c r="P354" s="98">
        <f t="shared" si="102"/>
        <v>3253.5</v>
      </c>
      <c r="Q354" s="98">
        <f t="shared" si="102"/>
        <v>438477.87</v>
      </c>
      <c r="R354" s="98">
        <f t="shared" si="102"/>
        <v>86261.574000000022</v>
      </c>
      <c r="S354" s="98">
        <f t="shared" ref="S354:Y354" si="103">S353+S349+S344+S317+S207</f>
        <v>338820.69999999995</v>
      </c>
      <c r="T354" s="98">
        <f t="shared" si="103"/>
        <v>2710</v>
      </c>
      <c r="U354" s="98">
        <f t="shared" si="103"/>
        <v>82865</v>
      </c>
      <c r="V354" s="98">
        <f t="shared" si="103"/>
        <v>9350</v>
      </c>
      <c r="W354" s="98">
        <f t="shared" si="103"/>
        <v>5083.75</v>
      </c>
      <c r="X354" s="98">
        <f t="shared" si="103"/>
        <v>438829.44999999995</v>
      </c>
      <c r="Y354" s="98">
        <f t="shared" si="103"/>
        <v>86329.318000000028</v>
      </c>
      <c r="Z354" s="98">
        <f>Z349+Z344+Z317+Z207</f>
        <v>1222497.6499999999</v>
      </c>
      <c r="AA354" s="98">
        <f>AA349+AA344+AA317+AA207</f>
        <v>0</v>
      </c>
    </row>
    <row r="355" spans="1:27" ht="18.95" customHeight="1" x14ac:dyDescent="0.25">
      <c r="C355" s="88"/>
      <c r="D355" s="93"/>
      <c r="E355" s="93"/>
      <c r="F355" s="93"/>
      <c r="G355" s="93"/>
    </row>
    <row r="356" spans="1:27" ht="18.95" customHeight="1" x14ac:dyDescent="0.25">
      <c r="C356" s="88"/>
      <c r="D356" s="93"/>
      <c r="E356" s="93"/>
      <c r="F356" s="93"/>
      <c r="G356" s="93"/>
      <c r="Q356" s="93"/>
      <c r="R356" s="93"/>
      <c r="X356" s="94"/>
      <c r="Z356" s="95"/>
      <c r="AA356" s="95"/>
    </row>
    <row r="357" spans="1:27" ht="18.95" customHeight="1" x14ac:dyDescent="0.25">
      <c r="C357" s="88"/>
      <c r="D357" s="93"/>
      <c r="E357" s="93"/>
      <c r="F357" s="93"/>
      <c r="G357" s="93"/>
      <c r="I357" s="93"/>
      <c r="Q357" s="93"/>
      <c r="W357" s="94"/>
      <c r="X357" s="94"/>
    </row>
    <row r="358" spans="1:27" ht="18.95" customHeight="1" x14ac:dyDescent="0.25">
      <c r="C358" s="88"/>
      <c r="I358" s="93"/>
      <c r="Q358" s="93"/>
      <c r="X358" s="94"/>
    </row>
    <row r="359" spans="1:27" ht="18.95" customHeight="1" x14ac:dyDescent="0.25">
      <c r="C359" s="88"/>
      <c r="Q359" s="93"/>
    </row>
    <row r="360" spans="1:27" ht="18.95" customHeight="1" x14ac:dyDescent="0.25">
      <c r="C360" s="88"/>
    </row>
    <row r="361" spans="1:27" ht="18.95" customHeight="1" x14ac:dyDescent="0.25">
      <c r="C361" s="88"/>
    </row>
    <row r="362" spans="1:27" ht="18.95" customHeight="1" x14ac:dyDescent="0.25">
      <c r="C362" s="88"/>
      <c r="X362" s="94"/>
    </row>
    <row r="363" spans="1:27" ht="18.95" customHeight="1" x14ac:dyDescent="0.25">
      <c r="C363" s="88"/>
    </row>
    <row r="364" spans="1:27" ht="18.95" customHeight="1" x14ac:dyDescent="0.25">
      <c r="C364" s="88"/>
    </row>
    <row r="365" spans="1:27" ht="18.95" customHeight="1" x14ac:dyDescent="0.25">
      <c r="C365" s="88"/>
    </row>
    <row r="366" spans="1:27" ht="18.95" customHeight="1" x14ac:dyDescent="0.25">
      <c r="C366" s="88"/>
    </row>
    <row r="367" spans="1:27" ht="18.95" customHeight="1" x14ac:dyDescent="0.25">
      <c r="C367" s="88"/>
    </row>
    <row r="368" spans="1:27" ht="18.95" customHeight="1" x14ac:dyDescent="0.25">
      <c r="C368" s="88"/>
    </row>
    <row r="369" spans="3:3" ht="18.95" customHeight="1" x14ac:dyDescent="0.25">
      <c r="C369" s="88"/>
    </row>
    <row r="370" spans="3:3" ht="18.95" customHeight="1" x14ac:dyDescent="0.25">
      <c r="C370" s="88"/>
    </row>
    <row r="371" spans="3:3" ht="18.95" customHeight="1" x14ac:dyDescent="0.25">
      <c r="C371" s="88"/>
    </row>
    <row r="372" spans="3:3" ht="18.95" customHeight="1" x14ac:dyDescent="0.25">
      <c r="C372" s="88"/>
    </row>
    <row r="373" spans="3:3" ht="18.95" customHeight="1" x14ac:dyDescent="0.25">
      <c r="C373" s="88"/>
    </row>
    <row r="374" spans="3:3" ht="18.95" customHeight="1" x14ac:dyDescent="0.25">
      <c r="C374" s="88"/>
    </row>
    <row r="375" spans="3:3" ht="18.95" customHeight="1" x14ac:dyDescent="0.25"/>
    <row r="376" spans="3:3" ht="18.95" customHeight="1" x14ac:dyDescent="0.25"/>
    <row r="377" spans="3:3" ht="18.95" customHeight="1" x14ac:dyDescent="0.25"/>
    <row r="378" spans="3:3" ht="18.95" customHeight="1" x14ac:dyDescent="0.25"/>
    <row r="379" spans="3:3" ht="18.95" customHeight="1" x14ac:dyDescent="0.25"/>
    <row r="380" spans="3:3" ht="18.95" customHeight="1" x14ac:dyDescent="0.25"/>
    <row r="381" spans="3:3" ht="18.95" customHeight="1" x14ac:dyDescent="0.25"/>
    <row r="382" spans="3:3" ht="18.95" customHeight="1" x14ac:dyDescent="0.25"/>
    <row r="383" spans="3:3" ht="18.95" customHeight="1" x14ac:dyDescent="0.25"/>
    <row r="384" spans="3:3" ht="18.95" customHeight="1" x14ac:dyDescent="0.25"/>
    <row r="385" ht="18.95" customHeight="1" x14ac:dyDescent="0.25"/>
    <row r="386" ht="18.95" customHeight="1" x14ac:dyDescent="0.25"/>
    <row r="387" ht="18.95" customHeight="1" x14ac:dyDescent="0.25"/>
    <row r="388" ht="18.95" customHeight="1" x14ac:dyDescent="0.25"/>
  </sheetData>
  <mergeCells count="14">
    <mergeCell ref="A208:B208"/>
    <mergeCell ref="D4:J4"/>
    <mergeCell ref="K4:R4"/>
    <mergeCell ref="S4:Y4"/>
    <mergeCell ref="Z4:AA4"/>
    <mergeCell ref="A207:B207"/>
    <mergeCell ref="Z2:AA2"/>
    <mergeCell ref="A1:S1"/>
    <mergeCell ref="A2:A3"/>
    <mergeCell ref="B2:B3"/>
    <mergeCell ref="C2:C3"/>
    <mergeCell ref="D2:J2"/>
    <mergeCell ref="K2:R2"/>
    <mergeCell ref="S2:Y2"/>
  </mergeCells>
  <printOptions horizontalCentered="1"/>
  <pageMargins left="0.25" right="0.25" top="0.75" bottom="0.75" header="0.3" footer="0.3"/>
  <pageSetup paperSize="9" fitToHeight="0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view="pageBreakPreview" zoomScale="84" zoomScaleNormal="100" zoomScaleSheetLayoutView="84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H5" sqref="H5"/>
    </sheetView>
  </sheetViews>
  <sheetFormatPr defaultRowHeight="15" x14ac:dyDescent="0.25"/>
  <cols>
    <col min="1" max="1" width="84" style="141" bestFit="1" customWidth="1"/>
    <col min="2" max="2" width="83.7109375" style="140" customWidth="1"/>
    <col min="3" max="3" width="22.140625" style="140" customWidth="1"/>
    <col min="4" max="4" width="20" style="138" customWidth="1"/>
    <col min="5" max="5" width="23.140625" style="138" customWidth="1"/>
    <col min="6" max="6" width="18.28515625" style="139" customWidth="1"/>
    <col min="7" max="7" width="30.5703125" style="139" customWidth="1"/>
    <col min="8" max="8" width="15.42578125" style="138" customWidth="1"/>
    <col min="9" max="16384" width="9.140625" style="138"/>
  </cols>
  <sheetData>
    <row r="1" spans="1:8" x14ac:dyDescent="0.25">
      <c r="B1" s="205"/>
      <c r="C1" s="205"/>
    </row>
    <row r="3" spans="1:8" ht="135" x14ac:dyDescent="0.25">
      <c r="A3" s="170" t="s">
        <v>513</v>
      </c>
      <c r="B3" s="155" t="s">
        <v>545</v>
      </c>
      <c r="C3" s="155" t="s">
        <v>544</v>
      </c>
      <c r="D3" s="155" t="s">
        <v>87</v>
      </c>
      <c r="E3" s="155" t="s">
        <v>88</v>
      </c>
      <c r="F3" s="155" t="s">
        <v>89</v>
      </c>
      <c r="G3" s="155" t="s">
        <v>543</v>
      </c>
      <c r="H3" s="155" t="s">
        <v>542</v>
      </c>
    </row>
    <row r="4" spans="1:8" x14ac:dyDescent="0.25">
      <c r="A4" s="170">
        <v>1</v>
      </c>
      <c r="B4" s="155">
        <v>2</v>
      </c>
      <c r="C4" s="155">
        <v>3</v>
      </c>
      <c r="D4" s="155">
        <v>4</v>
      </c>
      <c r="E4" s="155">
        <v>5</v>
      </c>
      <c r="F4" s="155">
        <v>6</v>
      </c>
      <c r="G4" s="155">
        <v>7</v>
      </c>
      <c r="H4" s="155">
        <v>8</v>
      </c>
    </row>
    <row r="5" spans="1:8" ht="96.75" customHeight="1" x14ac:dyDescent="0.25">
      <c r="A5" s="204" t="s">
        <v>541</v>
      </c>
      <c r="B5" s="204" t="s">
        <v>540</v>
      </c>
      <c r="C5" s="203">
        <f>C35+C41+C7</f>
        <v>31</v>
      </c>
      <c r="D5" s="203">
        <f>D35+D41+D7</f>
        <v>54840</v>
      </c>
      <c r="E5" s="203">
        <f>E35+E41+E7</f>
        <v>144300</v>
      </c>
      <c r="F5" s="203">
        <f>F35+F41+F7</f>
        <v>1731600</v>
      </c>
      <c r="G5" s="202">
        <v>1750000</v>
      </c>
      <c r="H5" s="202">
        <f>G5-F5</f>
        <v>18400</v>
      </c>
    </row>
    <row r="6" spans="1:8" ht="15.75" thickBot="1" x14ac:dyDescent="0.3">
      <c r="A6" s="201"/>
      <c r="B6" s="200"/>
      <c r="C6" s="198"/>
      <c r="D6" s="198"/>
      <c r="E6" s="198"/>
      <c r="F6" s="198"/>
      <c r="G6" s="199"/>
      <c r="H6" s="198"/>
    </row>
    <row r="7" spans="1:8" ht="45.75" thickBot="1" x14ac:dyDescent="0.3">
      <c r="A7" s="197" t="s">
        <v>539</v>
      </c>
      <c r="B7" s="196" t="s">
        <v>538</v>
      </c>
      <c r="C7" s="195">
        <f>SUM(C8:C32)</f>
        <v>25</v>
      </c>
      <c r="D7" s="195">
        <f>SUM(D8:D32)</f>
        <v>42060</v>
      </c>
      <c r="E7" s="195">
        <f>SUM(E8:E32)</f>
        <v>114300</v>
      </c>
      <c r="F7" s="195">
        <f>SUM(F8:F32)</f>
        <v>1371600</v>
      </c>
      <c r="G7" s="194" t="s">
        <v>537</v>
      </c>
      <c r="H7" s="193"/>
    </row>
    <row r="8" spans="1:8" ht="60" customHeight="1" x14ac:dyDescent="0.25">
      <c r="A8" s="150" t="s">
        <v>533</v>
      </c>
      <c r="B8" s="145" t="s">
        <v>536</v>
      </c>
      <c r="C8" s="149">
        <v>1</v>
      </c>
      <c r="D8" s="148">
        <v>2130</v>
      </c>
      <c r="E8" s="148">
        <v>5000</v>
      </c>
      <c r="F8" s="148">
        <f t="shared" ref="F8:F32" si="0">E8*12</f>
        <v>60000</v>
      </c>
      <c r="G8" s="175" t="s">
        <v>504</v>
      </c>
      <c r="H8" s="192"/>
    </row>
    <row r="9" spans="1:8" ht="30" x14ac:dyDescent="0.25">
      <c r="A9" s="190" t="s">
        <v>531</v>
      </c>
      <c r="B9" s="191" t="s">
        <v>535</v>
      </c>
      <c r="C9" s="149">
        <v>1</v>
      </c>
      <c r="D9" s="188">
        <v>2100</v>
      </c>
      <c r="E9" s="188">
        <v>4900</v>
      </c>
      <c r="F9" s="188">
        <f t="shared" si="0"/>
        <v>58800</v>
      </c>
      <c r="G9" s="175" t="s">
        <v>504</v>
      </c>
      <c r="H9" s="174"/>
    </row>
    <row r="10" spans="1:8" ht="45" x14ac:dyDescent="0.25">
      <c r="A10" s="190" t="s">
        <v>528</v>
      </c>
      <c r="B10" s="189" t="s">
        <v>534</v>
      </c>
      <c r="C10" s="149">
        <v>1</v>
      </c>
      <c r="D10" s="188">
        <v>1900</v>
      </c>
      <c r="E10" s="188">
        <v>4800</v>
      </c>
      <c r="F10" s="188">
        <f t="shared" si="0"/>
        <v>57600</v>
      </c>
      <c r="G10" s="175" t="s">
        <v>504</v>
      </c>
      <c r="H10" s="174"/>
    </row>
    <row r="11" spans="1:8" ht="45" x14ac:dyDescent="0.25">
      <c r="A11" s="190" t="s">
        <v>526</v>
      </c>
      <c r="B11" s="191" t="s">
        <v>525</v>
      </c>
      <c r="C11" s="149">
        <v>1</v>
      </c>
      <c r="D11" s="188">
        <v>1800</v>
      </c>
      <c r="E11" s="188">
        <v>4700</v>
      </c>
      <c r="F11" s="188">
        <f t="shared" si="0"/>
        <v>56400</v>
      </c>
      <c r="G11" s="175" t="s">
        <v>504</v>
      </c>
      <c r="H11" s="174"/>
    </row>
    <row r="12" spans="1:8" ht="30" x14ac:dyDescent="0.25">
      <c r="A12" s="190" t="s">
        <v>520</v>
      </c>
      <c r="B12" s="189" t="s">
        <v>524</v>
      </c>
      <c r="C12" s="149">
        <v>1</v>
      </c>
      <c r="D12" s="188">
        <v>1700</v>
      </c>
      <c r="E12" s="188">
        <v>4600</v>
      </c>
      <c r="F12" s="188">
        <f t="shared" si="0"/>
        <v>55200</v>
      </c>
      <c r="G12" s="175" t="s">
        <v>504</v>
      </c>
      <c r="H12" s="174"/>
    </row>
    <row r="13" spans="1:8" ht="30" x14ac:dyDescent="0.25">
      <c r="A13" s="190" t="s">
        <v>520</v>
      </c>
      <c r="B13" s="189" t="s">
        <v>523</v>
      </c>
      <c r="C13" s="149">
        <v>1</v>
      </c>
      <c r="D13" s="188">
        <v>1600</v>
      </c>
      <c r="E13" s="188">
        <v>4500</v>
      </c>
      <c r="F13" s="188">
        <f t="shared" si="0"/>
        <v>54000</v>
      </c>
      <c r="G13" s="175" t="s">
        <v>504</v>
      </c>
      <c r="H13" s="174"/>
    </row>
    <row r="14" spans="1:8" ht="30" x14ac:dyDescent="0.25">
      <c r="A14" s="190" t="s">
        <v>520</v>
      </c>
      <c r="B14" s="189" t="s">
        <v>522</v>
      </c>
      <c r="C14" s="149">
        <v>1</v>
      </c>
      <c r="D14" s="188">
        <v>1500</v>
      </c>
      <c r="E14" s="188">
        <v>4400</v>
      </c>
      <c r="F14" s="188">
        <f t="shared" si="0"/>
        <v>52800</v>
      </c>
      <c r="G14" s="187" t="s">
        <v>502</v>
      </c>
      <c r="H14" s="174"/>
    </row>
    <row r="15" spans="1:8" ht="30" x14ac:dyDescent="0.25">
      <c r="A15" s="190" t="s">
        <v>520</v>
      </c>
      <c r="B15" s="189" t="s">
        <v>521</v>
      </c>
      <c r="C15" s="149">
        <v>1</v>
      </c>
      <c r="D15" s="188">
        <v>1400</v>
      </c>
      <c r="E15" s="188">
        <v>4300</v>
      </c>
      <c r="F15" s="188">
        <f t="shared" si="0"/>
        <v>51600</v>
      </c>
      <c r="G15" s="187" t="s">
        <v>502</v>
      </c>
      <c r="H15" s="174"/>
    </row>
    <row r="16" spans="1:8" ht="30.75" thickBot="1" x14ac:dyDescent="0.3">
      <c r="A16" s="190" t="s">
        <v>520</v>
      </c>
      <c r="B16" s="189" t="s">
        <v>519</v>
      </c>
      <c r="C16" s="149">
        <v>1</v>
      </c>
      <c r="D16" s="188">
        <v>1300</v>
      </c>
      <c r="E16" s="188">
        <v>4200</v>
      </c>
      <c r="F16" s="188">
        <f t="shared" si="0"/>
        <v>50400</v>
      </c>
      <c r="G16" s="187" t="s">
        <v>502</v>
      </c>
      <c r="H16" s="171"/>
    </row>
    <row r="17" spans="1:8" ht="60" customHeight="1" x14ac:dyDescent="0.25">
      <c r="A17" s="150" t="s">
        <v>533</v>
      </c>
      <c r="B17" s="145" t="s">
        <v>532</v>
      </c>
      <c r="C17" s="149">
        <v>1</v>
      </c>
      <c r="D17" s="148">
        <v>2130</v>
      </c>
      <c r="E17" s="148">
        <v>5000</v>
      </c>
      <c r="F17" s="148">
        <f t="shared" si="0"/>
        <v>60000</v>
      </c>
      <c r="G17" s="175" t="s">
        <v>504</v>
      </c>
      <c r="H17" s="192"/>
    </row>
    <row r="18" spans="1:8" ht="45" x14ac:dyDescent="0.25">
      <c r="A18" s="190" t="s">
        <v>531</v>
      </c>
      <c r="B18" s="191" t="s">
        <v>530</v>
      </c>
      <c r="C18" s="149">
        <v>1</v>
      </c>
      <c r="D18" s="188">
        <v>2100</v>
      </c>
      <c r="E18" s="188">
        <v>4900</v>
      </c>
      <c r="F18" s="188">
        <f t="shared" si="0"/>
        <v>58800</v>
      </c>
      <c r="G18" s="175" t="s">
        <v>504</v>
      </c>
      <c r="H18" s="174"/>
    </row>
    <row r="19" spans="1:8" ht="45" x14ac:dyDescent="0.25">
      <c r="A19" s="190" t="s">
        <v>528</v>
      </c>
      <c r="B19" s="189" t="s">
        <v>529</v>
      </c>
      <c r="C19" s="149">
        <v>1</v>
      </c>
      <c r="D19" s="188">
        <v>1900</v>
      </c>
      <c r="E19" s="188">
        <v>4800</v>
      </c>
      <c r="F19" s="188">
        <f t="shared" si="0"/>
        <v>57600</v>
      </c>
      <c r="G19" s="175" t="s">
        <v>504</v>
      </c>
      <c r="H19" s="174"/>
    </row>
    <row r="20" spans="1:8" ht="45" x14ac:dyDescent="0.25">
      <c r="A20" s="190" t="s">
        <v>526</v>
      </c>
      <c r="B20" s="191" t="s">
        <v>525</v>
      </c>
      <c r="C20" s="149">
        <v>1</v>
      </c>
      <c r="D20" s="188">
        <v>1800</v>
      </c>
      <c r="E20" s="188">
        <v>4700</v>
      </c>
      <c r="F20" s="188">
        <f t="shared" si="0"/>
        <v>56400</v>
      </c>
      <c r="G20" s="175" t="s">
        <v>504</v>
      </c>
      <c r="H20" s="174"/>
    </row>
    <row r="21" spans="1:8" ht="30" x14ac:dyDescent="0.25">
      <c r="A21" s="190" t="s">
        <v>520</v>
      </c>
      <c r="B21" s="189" t="s">
        <v>524</v>
      </c>
      <c r="C21" s="149">
        <v>1</v>
      </c>
      <c r="D21" s="188">
        <v>1700</v>
      </c>
      <c r="E21" s="188">
        <v>4600</v>
      </c>
      <c r="F21" s="188">
        <f t="shared" si="0"/>
        <v>55200</v>
      </c>
      <c r="G21" s="175" t="s">
        <v>504</v>
      </c>
      <c r="H21" s="174"/>
    </row>
    <row r="22" spans="1:8" ht="30" x14ac:dyDescent="0.25">
      <c r="A22" s="190" t="s">
        <v>520</v>
      </c>
      <c r="B22" s="189" t="s">
        <v>523</v>
      </c>
      <c r="C22" s="149">
        <v>1</v>
      </c>
      <c r="D22" s="188">
        <v>1600</v>
      </c>
      <c r="E22" s="188">
        <v>4500</v>
      </c>
      <c r="F22" s="188">
        <f t="shared" si="0"/>
        <v>54000</v>
      </c>
      <c r="G22" s="175" t="s">
        <v>504</v>
      </c>
      <c r="H22" s="174"/>
    </row>
    <row r="23" spans="1:8" ht="30" x14ac:dyDescent="0.25">
      <c r="A23" s="190" t="s">
        <v>520</v>
      </c>
      <c r="B23" s="189" t="s">
        <v>522</v>
      </c>
      <c r="C23" s="149">
        <v>1</v>
      </c>
      <c r="D23" s="188">
        <v>1500</v>
      </c>
      <c r="E23" s="188">
        <v>4400</v>
      </c>
      <c r="F23" s="188">
        <f t="shared" si="0"/>
        <v>52800</v>
      </c>
      <c r="G23" s="187" t="s">
        <v>502</v>
      </c>
      <c r="H23" s="174"/>
    </row>
    <row r="24" spans="1:8" ht="30" x14ac:dyDescent="0.25">
      <c r="A24" s="190" t="s">
        <v>520</v>
      </c>
      <c r="B24" s="189" t="s">
        <v>521</v>
      </c>
      <c r="C24" s="149">
        <v>1</v>
      </c>
      <c r="D24" s="188">
        <v>1400</v>
      </c>
      <c r="E24" s="188">
        <v>4300</v>
      </c>
      <c r="F24" s="188">
        <f t="shared" si="0"/>
        <v>51600</v>
      </c>
      <c r="G24" s="187" t="s">
        <v>502</v>
      </c>
      <c r="H24" s="174"/>
    </row>
    <row r="25" spans="1:8" ht="30.75" thickBot="1" x14ac:dyDescent="0.3">
      <c r="A25" s="190" t="s">
        <v>520</v>
      </c>
      <c r="B25" s="189" t="s">
        <v>519</v>
      </c>
      <c r="C25" s="149">
        <v>1</v>
      </c>
      <c r="D25" s="188">
        <v>1300</v>
      </c>
      <c r="E25" s="188">
        <v>4200</v>
      </c>
      <c r="F25" s="188">
        <f t="shared" si="0"/>
        <v>50400</v>
      </c>
      <c r="G25" s="187" t="s">
        <v>502</v>
      </c>
      <c r="H25" s="171"/>
    </row>
    <row r="26" spans="1:8" ht="45" x14ac:dyDescent="0.25">
      <c r="A26" s="190" t="s">
        <v>528</v>
      </c>
      <c r="B26" s="189" t="s">
        <v>527</v>
      </c>
      <c r="C26" s="149">
        <v>1</v>
      </c>
      <c r="D26" s="188">
        <v>1900</v>
      </c>
      <c r="E26" s="188">
        <v>4800</v>
      </c>
      <c r="F26" s="188">
        <f t="shared" si="0"/>
        <v>57600</v>
      </c>
      <c r="G26" s="175" t="s">
        <v>504</v>
      </c>
      <c r="H26" s="174"/>
    </row>
    <row r="27" spans="1:8" ht="45" x14ac:dyDescent="0.25">
      <c r="A27" s="190" t="s">
        <v>526</v>
      </c>
      <c r="B27" s="191" t="s">
        <v>525</v>
      </c>
      <c r="C27" s="149">
        <v>1</v>
      </c>
      <c r="D27" s="188">
        <v>1800</v>
      </c>
      <c r="E27" s="188">
        <v>4700</v>
      </c>
      <c r="F27" s="188">
        <f t="shared" si="0"/>
        <v>56400</v>
      </c>
      <c r="G27" s="175" t="s">
        <v>504</v>
      </c>
      <c r="H27" s="174"/>
    </row>
    <row r="28" spans="1:8" ht="30" x14ac:dyDescent="0.25">
      <c r="A28" s="190" t="s">
        <v>520</v>
      </c>
      <c r="B28" s="189" t="s">
        <v>524</v>
      </c>
      <c r="C28" s="149">
        <v>1</v>
      </c>
      <c r="D28" s="188">
        <v>1700</v>
      </c>
      <c r="E28" s="188">
        <v>4600</v>
      </c>
      <c r="F28" s="188">
        <f t="shared" si="0"/>
        <v>55200</v>
      </c>
      <c r="G28" s="175" t="s">
        <v>504</v>
      </c>
      <c r="H28" s="174"/>
    </row>
    <row r="29" spans="1:8" ht="30" x14ac:dyDescent="0.25">
      <c r="A29" s="190" t="s">
        <v>520</v>
      </c>
      <c r="B29" s="189" t="s">
        <v>523</v>
      </c>
      <c r="C29" s="149">
        <v>1</v>
      </c>
      <c r="D29" s="188">
        <v>1600</v>
      </c>
      <c r="E29" s="188">
        <v>4500</v>
      </c>
      <c r="F29" s="188">
        <f t="shared" si="0"/>
        <v>54000</v>
      </c>
      <c r="G29" s="175" t="s">
        <v>504</v>
      </c>
      <c r="H29" s="174"/>
    </row>
    <row r="30" spans="1:8" ht="30" x14ac:dyDescent="0.25">
      <c r="A30" s="190" t="s">
        <v>520</v>
      </c>
      <c r="B30" s="189" t="s">
        <v>522</v>
      </c>
      <c r="C30" s="149">
        <v>1</v>
      </c>
      <c r="D30" s="188">
        <v>1500</v>
      </c>
      <c r="E30" s="188">
        <v>4400</v>
      </c>
      <c r="F30" s="188">
        <f t="shared" si="0"/>
        <v>52800</v>
      </c>
      <c r="G30" s="187" t="s">
        <v>502</v>
      </c>
      <c r="H30" s="174"/>
    </row>
    <row r="31" spans="1:8" ht="30" x14ac:dyDescent="0.25">
      <c r="A31" s="190" t="s">
        <v>520</v>
      </c>
      <c r="B31" s="189" t="s">
        <v>521</v>
      </c>
      <c r="C31" s="149">
        <v>1</v>
      </c>
      <c r="D31" s="188">
        <v>1400</v>
      </c>
      <c r="E31" s="188">
        <v>4300</v>
      </c>
      <c r="F31" s="188">
        <f t="shared" si="0"/>
        <v>51600</v>
      </c>
      <c r="G31" s="187" t="s">
        <v>502</v>
      </c>
      <c r="H31" s="174"/>
    </row>
    <row r="32" spans="1:8" ht="30.75" thickBot="1" x14ac:dyDescent="0.3">
      <c r="A32" s="186" t="s">
        <v>520</v>
      </c>
      <c r="B32" s="185" t="s">
        <v>519</v>
      </c>
      <c r="C32" s="144">
        <v>1</v>
      </c>
      <c r="D32" s="184">
        <v>1300</v>
      </c>
      <c r="E32" s="184">
        <v>4200</v>
      </c>
      <c r="F32" s="184">
        <f t="shared" si="0"/>
        <v>50400</v>
      </c>
      <c r="G32" s="183" t="s">
        <v>502</v>
      </c>
      <c r="H32" s="171"/>
    </row>
    <row r="33" spans="1:8" ht="15.75" thickBot="1" x14ac:dyDescent="0.3">
      <c r="A33" s="162"/>
      <c r="B33" s="161"/>
      <c r="C33" s="161"/>
      <c r="D33" s="159"/>
      <c r="E33" s="159"/>
      <c r="F33" s="160"/>
      <c r="G33" s="160"/>
      <c r="H33" s="159"/>
    </row>
    <row r="34" spans="1:8" ht="135" x14ac:dyDescent="0.25">
      <c r="A34" s="158"/>
      <c r="B34" s="157"/>
      <c r="C34" s="157" t="s">
        <v>511</v>
      </c>
      <c r="D34" s="157" t="s">
        <v>510</v>
      </c>
      <c r="E34" s="157" t="s">
        <v>509</v>
      </c>
      <c r="F34" s="157" t="s">
        <v>89</v>
      </c>
      <c r="G34" s="182" t="s">
        <v>508</v>
      </c>
      <c r="H34" s="181"/>
    </row>
    <row r="35" spans="1:8" ht="30" x14ac:dyDescent="0.25">
      <c r="A35" s="180" t="s">
        <v>513</v>
      </c>
      <c r="B35" s="179" t="s">
        <v>518</v>
      </c>
      <c r="C35" s="178">
        <f>C36+C37</f>
        <v>2</v>
      </c>
      <c r="D35" s="178">
        <f>D36+D37</f>
        <v>4260</v>
      </c>
      <c r="E35" s="178">
        <f>E36+E37</f>
        <v>10000</v>
      </c>
      <c r="F35" s="178">
        <f>F36+F37</f>
        <v>120000</v>
      </c>
      <c r="G35" s="177"/>
      <c r="H35" s="176"/>
    </row>
    <row r="36" spans="1:8" ht="60" customHeight="1" x14ac:dyDescent="0.25">
      <c r="A36" s="150" t="s">
        <v>517</v>
      </c>
      <c r="B36" s="145" t="s">
        <v>503</v>
      </c>
      <c r="C36" s="149">
        <v>1</v>
      </c>
      <c r="D36" s="148">
        <v>2130</v>
      </c>
      <c r="E36" s="148">
        <v>5000</v>
      </c>
      <c r="F36" s="148">
        <v>60000</v>
      </c>
      <c r="G36" s="175" t="s">
        <v>504</v>
      </c>
      <c r="H36" s="174"/>
    </row>
    <row r="37" spans="1:8" ht="60" customHeight="1" thickBot="1" x14ac:dyDescent="0.3">
      <c r="A37" s="146"/>
      <c r="B37" s="173" t="s">
        <v>503</v>
      </c>
      <c r="C37" s="144">
        <v>1</v>
      </c>
      <c r="D37" s="143">
        <v>2130</v>
      </c>
      <c r="E37" s="143">
        <v>5000</v>
      </c>
      <c r="F37" s="143">
        <v>60000</v>
      </c>
      <c r="G37" s="172" t="s">
        <v>502</v>
      </c>
      <c r="H37" s="171"/>
    </row>
    <row r="38" spans="1:8" x14ac:dyDescent="0.25">
      <c r="A38" s="162"/>
      <c r="B38" s="161"/>
      <c r="C38" s="161"/>
      <c r="D38" s="159"/>
      <c r="E38" s="159"/>
      <c r="F38" s="160"/>
      <c r="G38" s="160"/>
      <c r="H38" s="159"/>
    </row>
    <row r="39" spans="1:8" ht="135" x14ac:dyDescent="0.25">
      <c r="A39" s="170" t="s">
        <v>513</v>
      </c>
      <c r="B39" s="155" t="s">
        <v>516</v>
      </c>
      <c r="C39" s="155" t="s">
        <v>511</v>
      </c>
      <c r="D39" s="155" t="s">
        <v>510</v>
      </c>
      <c r="E39" s="155" t="s">
        <v>515</v>
      </c>
      <c r="F39" s="155" t="s">
        <v>89</v>
      </c>
      <c r="G39" s="155" t="s">
        <v>508</v>
      </c>
      <c r="H39" s="169"/>
    </row>
    <row r="40" spans="1:8" x14ac:dyDescent="0.25">
      <c r="A40" s="170">
        <v>1</v>
      </c>
      <c r="B40" s="155">
        <v>2</v>
      </c>
      <c r="C40" s="155">
        <v>3</v>
      </c>
      <c r="D40" s="155">
        <v>4</v>
      </c>
      <c r="E40" s="155">
        <v>5</v>
      </c>
      <c r="F40" s="155">
        <v>6</v>
      </c>
      <c r="G40" s="155">
        <v>9</v>
      </c>
      <c r="H40" s="169">
        <v>7</v>
      </c>
    </row>
    <row r="41" spans="1:8" ht="30" x14ac:dyDescent="0.25">
      <c r="A41" s="168" t="s">
        <v>514</v>
      </c>
      <c r="B41" s="167" t="s">
        <v>12</v>
      </c>
      <c r="C41" s="166">
        <f>C42+C43+C44+C45</f>
        <v>4</v>
      </c>
      <c r="D41" s="166">
        <f>D42+D43+D44+D45</f>
        <v>8520</v>
      </c>
      <c r="E41" s="166">
        <f>E42+E43+E44+E45</f>
        <v>20000</v>
      </c>
      <c r="F41" s="166">
        <f>F42+F43+F44+F45</f>
        <v>240000</v>
      </c>
      <c r="G41" s="165"/>
      <c r="H41" s="164"/>
    </row>
    <row r="42" spans="1:8" ht="60" customHeight="1" x14ac:dyDescent="0.25">
      <c r="A42" s="163"/>
      <c r="B42" s="163" t="s">
        <v>13</v>
      </c>
      <c r="C42" s="149">
        <v>1</v>
      </c>
      <c r="D42" s="148">
        <v>2130</v>
      </c>
      <c r="E42" s="148">
        <v>5000</v>
      </c>
      <c r="F42" s="148">
        <v>60000</v>
      </c>
      <c r="G42" s="148" t="s">
        <v>504</v>
      </c>
      <c r="H42" s="147"/>
    </row>
    <row r="43" spans="1:8" ht="60" customHeight="1" x14ac:dyDescent="0.25">
      <c r="A43" s="163"/>
      <c r="B43" s="163" t="s">
        <v>14</v>
      </c>
      <c r="C43" s="149">
        <v>1</v>
      </c>
      <c r="D43" s="148">
        <v>2130</v>
      </c>
      <c r="E43" s="148">
        <v>5000</v>
      </c>
      <c r="F43" s="148">
        <v>60000</v>
      </c>
      <c r="G43" s="148" t="s">
        <v>504</v>
      </c>
      <c r="H43" s="147"/>
    </row>
    <row r="44" spans="1:8" ht="60" customHeight="1" x14ac:dyDescent="0.25">
      <c r="A44" s="163"/>
      <c r="B44" s="163" t="s">
        <v>15</v>
      </c>
      <c r="C44" s="149">
        <v>1</v>
      </c>
      <c r="D44" s="148">
        <v>2130</v>
      </c>
      <c r="E44" s="148">
        <v>5000</v>
      </c>
      <c r="F44" s="148">
        <v>60000</v>
      </c>
      <c r="G44" s="148" t="s">
        <v>504</v>
      </c>
      <c r="H44" s="147"/>
    </row>
    <row r="45" spans="1:8" ht="60" customHeight="1" x14ac:dyDescent="0.25">
      <c r="A45" s="163"/>
      <c r="B45" s="163" t="s">
        <v>15</v>
      </c>
      <c r="C45" s="149">
        <v>1</v>
      </c>
      <c r="D45" s="148">
        <v>2130</v>
      </c>
      <c r="E45" s="148">
        <v>5000</v>
      </c>
      <c r="F45" s="148">
        <v>60000</v>
      </c>
      <c r="G45" s="148" t="s">
        <v>504</v>
      </c>
      <c r="H45" s="147"/>
    </row>
    <row r="46" spans="1:8" ht="15.75" thickBot="1" x14ac:dyDescent="0.3">
      <c r="A46" s="162"/>
      <c r="B46" s="161"/>
      <c r="C46" s="161"/>
      <c r="D46" s="159"/>
      <c r="E46" s="159"/>
      <c r="F46" s="160"/>
      <c r="G46" s="160"/>
      <c r="H46" s="159"/>
    </row>
    <row r="47" spans="1:8" ht="135" x14ac:dyDescent="0.25">
      <c r="A47" s="158" t="s">
        <v>513</v>
      </c>
      <c r="B47" s="157" t="s">
        <v>512</v>
      </c>
      <c r="C47" s="157" t="s">
        <v>511</v>
      </c>
      <c r="D47" s="157" t="s">
        <v>510</v>
      </c>
      <c r="E47" s="157" t="s">
        <v>509</v>
      </c>
      <c r="F47" s="157" t="s">
        <v>89</v>
      </c>
      <c r="G47" s="157" t="s">
        <v>508</v>
      </c>
      <c r="H47" s="155" t="s">
        <v>507</v>
      </c>
    </row>
    <row r="48" spans="1:8" x14ac:dyDescent="0.25">
      <c r="A48" s="156">
        <v>1</v>
      </c>
      <c r="B48" s="155">
        <v>2</v>
      </c>
      <c r="C48" s="155">
        <v>3</v>
      </c>
      <c r="D48" s="155">
        <v>4</v>
      </c>
      <c r="E48" s="155">
        <v>5</v>
      </c>
      <c r="F48" s="155">
        <v>6</v>
      </c>
      <c r="G48" s="155">
        <v>9</v>
      </c>
      <c r="H48" s="155">
        <v>7</v>
      </c>
    </row>
    <row r="49" spans="1:8" ht="30" x14ac:dyDescent="0.25">
      <c r="A49" s="154" t="s">
        <v>506</v>
      </c>
      <c r="B49" s="153" t="s">
        <v>12</v>
      </c>
      <c r="C49" s="151">
        <f>C50+C51</f>
        <v>2</v>
      </c>
      <c r="D49" s="151">
        <f>D50+D51</f>
        <v>4260</v>
      </c>
      <c r="E49" s="151">
        <f>E50+E51</f>
        <v>10000</v>
      </c>
      <c r="F49" s="151">
        <f>F50+F51</f>
        <v>120000</v>
      </c>
      <c r="G49" s="152">
        <v>125000</v>
      </c>
      <c r="H49" s="151">
        <f>F49-G49</f>
        <v>-5000</v>
      </c>
    </row>
    <row r="50" spans="1:8" ht="60" customHeight="1" x14ac:dyDescent="0.25">
      <c r="A50" s="150" t="s">
        <v>505</v>
      </c>
      <c r="B50" s="145" t="s">
        <v>503</v>
      </c>
      <c r="C50" s="149">
        <v>1</v>
      </c>
      <c r="D50" s="148">
        <v>2130</v>
      </c>
      <c r="E50" s="148">
        <v>5000</v>
      </c>
      <c r="F50" s="148">
        <v>60000</v>
      </c>
      <c r="G50" s="148" t="s">
        <v>504</v>
      </c>
      <c r="H50" s="147"/>
    </row>
    <row r="51" spans="1:8" ht="60" customHeight="1" thickBot="1" x14ac:dyDescent="0.3">
      <c r="A51" s="146"/>
      <c r="B51" s="145" t="s">
        <v>503</v>
      </c>
      <c r="C51" s="144">
        <v>1</v>
      </c>
      <c r="D51" s="143">
        <v>2130</v>
      </c>
      <c r="E51" s="143">
        <v>5000</v>
      </c>
      <c r="F51" s="143">
        <v>60000</v>
      </c>
      <c r="G51" s="143" t="s">
        <v>502</v>
      </c>
      <c r="H51" s="142"/>
    </row>
  </sheetData>
  <autoFilter ref="A7:G32"/>
  <conditionalFormatting sqref="H5">
    <cfRule type="cellIs" dxfId="5" priority="1" operator="lessThan">
      <formula>0</formula>
    </cfRule>
    <cfRule type="cellIs" dxfId="4" priority="2" operator="lessThan">
      <formula>0</formula>
    </cfRule>
    <cfRule type="cellIs" dxfId="3" priority="3" operator="lessThan">
      <formula>0</formula>
    </cfRule>
    <cfRule type="cellIs" dxfId="2" priority="6" operator="lessThan">
      <formula>0</formula>
    </cfRule>
  </conditionalFormatting>
  <conditionalFormatting sqref="H49">
    <cfRule type="cellIs" dxfId="1" priority="4" operator="lessThan">
      <formula>0</formula>
    </cfRule>
    <cfRule type="cellIs" dxfId="0" priority="5" operator="lessThan">
      <formula>-5000</formula>
    </cfRule>
  </conditionalFormatting>
  <printOptions horizontalCentered="1"/>
  <pageMargins left="0" right="0" top="0" bottom="0" header="0.3" footer="0.3"/>
  <pageSetup paperSize="9" scale="48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G173"/>
  <sheetViews>
    <sheetView view="pageBreakPreview" zoomScale="90" zoomScaleNormal="100" zoomScaleSheetLayoutView="90" workbookViewId="0">
      <selection activeCell="D159" sqref="D159"/>
    </sheetView>
  </sheetViews>
  <sheetFormatPr defaultRowHeight="15" x14ac:dyDescent="0.25"/>
  <cols>
    <col min="1" max="1" width="4.140625" style="50" customWidth="1"/>
    <col min="2" max="2" width="9.140625" style="50"/>
    <col min="3" max="3" width="46" style="50" customWidth="1"/>
    <col min="4" max="4" width="15.140625" style="50" customWidth="1"/>
    <col min="5" max="5" width="18.28515625" style="50" customWidth="1"/>
    <col min="6" max="6" width="19.5703125" style="50" customWidth="1"/>
    <col min="7" max="16384" width="9.140625" style="50"/>
  </cols>
  <sheetData>
    <row r="1" spans="2:7" x14ac:dyDescent="0.25">
      <c r="B1" s="49"/>
      <c r="C1" s="49"/>
    </row>
    <row r="2" spans="2:7" ht="68.25" customHeight="1" x14ac:dyDescent="0.25">
      <c r="B2" s="618" t="s">
        <v>605</v>
      </c>
      <c r="C2" s="618"/>
      <c r="D2" s="618"/>
      <c r="E2" s="618"/>
      <c r="F2" s="618"/>
    </row>
    <row r="3" spans="2:7" ht="15.75" thickBot="1" x14ac:dyDescent="0.3">
      <c r="B3" s="49"/>
      <c r="C3" s="49"/>
      <c r="D3" s="620"/>
      <c r="E3" s="620"/>
      <c r="F3" s="620"/>
    </row>
    <row r="4" spans="2:7" ht="72" x14ac:dyDescent="0.25">
      <c r="B4" s="42" t="s">
        <v>0</v>
      </c>
      <c r="C4" s="62" t="s">
        <v>1</v>
      </c>
      <c r="D4" s="42" t="s">
        <v>20</v>
      </c>
      <c r="E4" s="43" t="s">
        <v>21</v>
      </c>
      <c r="F4" s="44" t="s">
        <v>2</v>
      </c>
    </row>
    <row r="5" spans="2:7" ht="18" x14ac:dyDescent="0.25">
      <c r="B5" s="45"/>
      <c r="C5" s="63" t="s">
        <v>22</v>
      </c>
      <c r="D5" s="72">
        <f>SUM(D6:D8)</f>
        <v>5</v>
      </c>
      <c r="E5" s="46">
        <f>SUM(E6:E8)</f>
        <v>9210</v>
      </c>
      <c r="F5" s="47">
        <f>SUM(F6:F8)</f>
        <v>14650</v>
      </c>
      <c r="G5" s="235"/>
    </row>
    <row r="6" spans="2:7" ht="18" x14ac:dyDescent="0.25">
      <c r="B6" s="12"/>
      <c r="C6" s="64" t="s">
        <v>13</v>
      </c>
      <c r="D6" s="73">
        <v>1</v>
      </c>
      <c r="E6" s="6">
        <v>3540</v>
      </c>
      <c r="F6" s="13">
        <f>D6*E6</f>
        <v>3540</v>
      </c>
    </row>
    <row r="7" spans="2:7" ht="18" x14ac:dyDescent="0.25">
      <c r="B7" s="12"/>
      <c r="C7" s="64" t="s">
        <v>14</v>
      </c>
      <c r="D7" s="73">
        <v>1</v>
      </c>
      <c r="E7" s="6">
        <v>2950</v>
      </c>
      <c r="F7" s="13">
        <f>D7*E7</f>
        <v>2950</v>
      </c>
    </row>
    <row r="8" spans="2:7" ht="18" x14ac:dyDescent="0.25">
      <c r="B8" s="12"/>
      <c r="C8" s="64" t="s">
        <v>15</v>
      </c>
      <c r="D8" s="73">
        <v>3</v>
      </c>
      <c r="E8" s="6">
        <v>2720</v>
      </c>
      <c r="F8" s="13">
        <f>D8*E8</f>
        <v>8160</v>
      </c>
    </row>
    <row r="9" spans="2:7" ht="36" x14ac:dyDescent="0.25">
      <c r="B9" s="48" t="s">
        <v>3</v>
      </c>
      <c r="C9" s="63" t="s">
        <v>23</v>
      </c>
      <c r="D9" s="72">
        <f>D10+D11+D20</f>
        <v>18</v>
      </c>
      <c r="E9" s="52"/>
      <c r="F9" s="74">
        <f>F10+F11+F20</f>
        <v>20350</v>
      </c>
      <c r="G9" s="235"/>
    </row>
    <row r="10" spans="2:7" ht="18" x14ac:dyDescent="0.25">
      <c r="B10" s="12"/>
      <c r="C10" s="64" t="s">
        <v>24</v>
      </c>
      <c r="D10" s="73">
        <v>1</v>
      </c>
      <c r="E10" s="6">
        <v>2150</v>
      </c>
      <c r="F10" s="13">
        <f>D10*E10</f>
        <v>2150</v>
      </c>
    </row>
    <row r="11" spans="2:7" ht="54" x14ac:dyDescent="0.25">
      <c r="B11" s="12">
        <v>1</v>
      </c>
      <c r="C11" s="65" t="s">
        <v>79</v>
      </c>
      <c r="D11" s="72">
        <f>SUM(D12:D19)</f>
        <v>11</v>
      </c>
      <c r="E11" s="52"/>
      <c r="F11" s="74">
        <f>SUM(F12:F19)</f>
        <v>11400</v>
      </c>
    </row>
    <row r="12" spans="2:7" ht="18" x14ac:dyDescent="0.25">
      <c r="B12" s="12"/>
      <c r="C12" s="64" t="s">
        <v>7</v>
      </c>
      <c r="D12" s="75">
        <v>1</v>
      </c>
      <c r="E12" s="53">
        <v>1600</v>
      </c>
      <c r="F12" s="13">
        <f t="shared" ref="F12:F19" si="0">E12*D12</f>
        <v>1600</v>
      </c>
    </row>
    <row r="13" spans="2:7" ht="18" x14ac:dyDescent="0.25">
      <c r="B13" s="12"/>
      <c r="C13" s="236" t="s">
        <v>16</v>
      </c>
      <c r="D13" s="73">
        <v>1</v>
      </c>
      <c r="E13" s="53">
        <v>1900</v>
      </c>
      <c r="F13" s="13">
        <f t="shared" si="0"/>
        <v>1900</v>
      </c>
    </row>
    <row r="14" spans="2:7" ht="18" x14ac:dyDescent="0.25">
      <c r="B14" s="12"/>
      <c r="C14" s="64" t="s">
        <v>8</v>
      </c>
      <c r="D14" s="73">
        <f>1+1</f>
        <v>2</v>
      </c>
      <c r="E14" s="53">
        <v>1000</v>
      </c>
      <c r="F14" s="13">
        <f t="shared" si="0"/>
        <v>2000</v>
      </c>
    </row>
    <row r="15" spans="2:7" ht="18" x14ac:dyDescent="0.25">
      <c r="B15" s="12"/>
      <c r="C15" s="236" t="s">
        <v>17</v>
      </c>
      <c r="D15" s="75">
        <v>1</v>
      </c>
      <c r="E15" s="53">
        <v>1000</v>
      </c>
      <c r="F15" s="13">
        <f t="shared" si="0"/>
        <v>1000</v>
      </c>
    </row>
    <row r="16" spans="2:7" ht="18" x14ac:dyDescent="0.25">
      <c r="B16" s="12"/>
      <c r="C16" s="64" t="s">
        <v>9</v>
      </c>
      <c r="D16" s="73">
        <v>1</v>
      </c>
      <c r="E16" s="53">
        <v>900</v>
      </c>
      <c r="F16" s="13">
        <f t="shared" si="0"/>
        <v>900</v>
      </c>
    </row>
    <row r="17" spans="2:7" ht="18" x14ac:dyDescent="0.25">
      <c r="B17" s="12"/>
      <c r="C17" s="64" t="s">
        <v>10</v>
      </c>
      <c r="D17" s="73">
        <v>1</v>
      </c>
      <c r="E17" s="53">
        <v>800</v>
      </c>
      <c r="F17" s="13">
        <f t="shared" si="0"/>
        <v>800</v>
      </c>
    </row>
    <row r="18" spans="2:7" ht="36" x14ac:dyDescent="0.25">
      <c r="B18" s="12"/>
      <c r="C18" s="64" t="s">
        <v>80</v>
      </c>
      <c r="D18" s="73">
        <v>1</v>
      </c>
      <c r="E18" s="53">
        <v>800</v>
      </c>
      <c r="F18" s="13">
        <f t="shared" si="0"/>
        <v>800</v>
      </c>
    </row>
    <row r="19" spans="2:7" ht="18" x14ac:dyDescent="0.25">
      <c r="B19" s="12"/>
      <c r="C19" s="236" t="s">
        <v>19</v>
      </c>
      <c r="D19" s="73">
        <v>3</v>
      </c>
      <c r="E19" s="53">
        <v>800</v>
      </c>
      <c r="F19" s="13">
        <f t="shared" si="0"/>
        <v>2400</v>
      </c>
    </row>
    <row r="20" spans="2:7" ht="54" x14ac:dyDescent="0.25">
      <c r="B20" s="12">
        <v>2</v>
      </c>
      <c r="C20" s="65" t="s">
        <v>81</v>
      </c>
      <c r="D20" s="72">
        <f>SUM(D21:D24)</f>
        <v>6</v>
      </c>
      <c r="E20" s="52"/>
      <c r="F20" s="74">
        <f>SUM(F21:F24)</f>
        <v>6800</v>
      </c>
    </row>
    <row r="21" spans="2:7" ht="18" x14ac:dyDescent="0.25">
      <c r="B21" s="12"/>
      <c r="C21" s="64" t="s">
        <v>7</v>
      </c>
      <c r="D21" s="73">
        <v>1</v>
      </c>
      <c r="E21" s="53">
        <v>1600</v>
      </c>
      <c r="F21" s="76">
        <f>E21*D21</f>
        <v>1600</v>
      </c>
    </row>
    <row r="22" spans="2:7" ht="18" x14ac:dyDescent="0.25">
      <c r="B22" s="12"/>
      <c r="C22" s="64" t="s">
        <v>82</v>
      </c>
      <c r="D22" s="73">
        <v>1</v>
      </c>
      <c r="E22" s="53">
        <v>1400</v>
      </c>
      <c r="F22" s="76">
        <f>E22*D22</f>
        <v>1400</v>
      </c>
    </row>
    <row r="23" spans="2:7" ht="18" x14ac:dyDescent="0.25">
      <c r="B23" s="12"/>
      <c r="C23" s="64" t="s">
        <v>8</v>
      </c>
      <c r="D23" s="73">
        <v>2</v>
      </c>
      <c r="E23" s="53">
        <v>1000</v>
      </c>
      <c r="F23" s="76">
        <f>E23*D23</f>
        <v>2000</v>
      </c>
    </row>
    <row r="24" spans="2:7" ht="18" x14ac:dyDescent="0.25">
      <c r="B24" s="12"/>
      <c r="C24" s="64" t="s">
        <v>9</v>
      </c>
      <c r="D24" s="73">
        <v>2</v>
      </c>
      <c r="E24" s="53">
        <v>900</v>
      </c>
      <c r="F24" s="76">
        <f>E24*D24</f>
        <v>1800</v>
      </c>
    </row>
    <row r="25" spans="2:7" ht="36" x14ac:dyDescent="0.25">
      <c r="B25" s="48" t="s">
        <v>26</v>
      </c>
      <c r="C25" s="63" t="s">
        <v>61</v>
      </c>
      <c r="D25" s="72">
        <f>D26+D27+D31</f>
        <v>24</v>
      </c>
      <c r="E25" s="46"/>
      <c r="F25" s="47">
        <f>F26+F27+F31</f>
        <v>23350</v>
      </c>
      <c r="G25" s="235"/>
    </row>
    <row r="26" spans="2:7" ht="18" x14ac:dyDescent="0.25">
      <c r="B26" s="12"/>
      <c r="C26" s="64" t="s">
        <v>4</v>
      </c>
      <c r="D26" s="75">
        <v>1</v>
      </c>
      <c r="E26" s="6">
        <v>2150</v>
      </c>
      <c r="F26" s="13">
        <f>D26*E26</f>
        <v>2150</v>
      </c>
    </row>
    <row r="27" spans="2:7" ht="36" x14ac:dyDescent="0.25">
      <c r="B27" s="12">
        <v>1</v>
      </c>
      <c r="C27" s="65" t="s">
        <v>62</v>
      </c>
      <c r="D27" s="78">
        <f>SUM(D28:D30)</f>
        <v>6</v>
      </c>
      <c r="E27" s="7"/>
      <c r="F27" s="14">
        <f>SUM(F28:F30)</f>
        <v>6200</v>
      </c>
    </row>
    <row r="28" spans="2:7" ht="18" x14ac:dyDescent="0.25">
      <c r="B28" s="12"/>
      <c r="C28" s="64" t="s">
        <v>7</v>
      </c>
      <c r="D28" s="73">
        <v>1</v>
      </c>
      <c r="E28" s="6">
        <v>1600</v>
      </c>
      <c r="F28" s="13">
        <v>1600</v>
      </c>
    </row>
    <row r="29" spans="2:7" ht="18" x14ac:dyDescent="0.25">
      <c r="B29" s="12"/>
      <c r="C29" s="64" t="s">
        <v>8</v>
      </c>
      <c r="D29" s="73">
        <f>1+1+1</f>
        <v>3</v>
      </c>
      <c r="E29" s="6">
        <v>1000</v>
      </c>
      <c r="F29" s="13">
        <f>D29*E29</f>
        <v>3000</v>
      </c>
    </row>
    <row r="30" spans="2:7" ht="18" x14ac:dyDescent="0.25">
      <c r="B30" s="12"/>
      <c r="C30" s="64" t="s">
        <v>72</v>
      </c>
      <c r="D30" s="73">
        <v>2</v>
      </c>
      <c r="E30" s="6">
        <v>800</v>
      </c>
      <c r="F30" s="13">
        <f>D30*E30</f>
        <v>1600</v>
      </c>
    </row>
    <row r="31" spans="2:7" ht="54" x14ac:dyDescent="0.25">
      <c r="B31" s="12">
        <v>2</v>
      </c>
      <c r="C31" s="65" t="s">
        <v>63</v>
      </c>
      <c r="D31" s="79">
        <f>SUM(D32:D35)</f>
        <v>17</v>
      </c>
      <c r="E31" s="8"/>
      <c r="F31" s="15">
        <f>SUM(F32:F35)</f>
        <v>15000</v>
      </c>
    </row>
    <row r="32" spans="2:7" ht="18" x14ac:dyDescent="0.25">
      <c r="B32" s="12"/>
      <c r="C32" s="64" t="s">
        <v>7</v>
      </c>
      <c r="D32" s="75">
        <v>1</v>
      </c>
      <c r="E32" s="6">
        <v>1600</v>
      </c>
      <c r="F32" s="13">
        <v>1600</v>
      </c>
    </row>
    <row r="33" spans="2:7" ht="18" x14ac:dyDescent="0.25">
      <c r="B33" s="12"/>
      <c r="C33" s="64" t="s">
        <v>8</v>
      </c>
      <c r="D33" s="73">
        <v>2</v>
      </c>
      <c r="E33" s="6">
        <v>1000</v>
      </c>
      <c r="F33" s="13">
        <f>D33*E33</f>
        <v>2000</v>
      </c>
    </row>
    <row r="34" spans="2:7" ht="18" x14ac:dyDescent="0.25">
      <c r="B34" s="12"/>
      <c r="C34" s="64" t="s">
        <v>9</v>
      </c>
      <c r="D34" s="73">
        <f>2-1+1</f>
        <v>2</v>
      </c>
      <c r="E34" s="6">
        <v>900</v>
      </c>
      <c r="F34" s="13">
        <f>D34*E34</f>
        <v>1800</v>
      </c>
    </row>
    <row r="35" spans="2:7" ht="18" x14ac:dyDescent="0.25">
      <c r="B35" s="12"/>
      <c r="C35" s="64" t="s">
        <v>10</v>
      </c>
      <c r="D35" s="73">
        <v>12</v>
      </c>
      <c r="E35" s="6">
        <v>800</v>
      </c>
      <c r="F35" s="13">
        <f>D35*E35</f>
        <v>9600</v>
      </c>
    </row>
    <row r="36" spans="2:7" ht="18" x14ac:dyDescent="0.25">
      <c r="B36" s="48" t="s">
        <v>27</v>
      </c>
      <c r="C36" s="63" t="s">
        <v>28</v>
      </c>
      <c r="D36" s="72">
        <f>D37+D38+D39+D44</f>
        <v>14</v>
      </c>
      <c r="E36" s="46"/>
      <c r="F36" s="47">
        <f>F37+F38+F39+F44</f>
        <v>16200</v>
      </c>
      <c r="G36" s="235"/>
    </row>
    <row r="37" spans="2:7" ht="18" x14ac:dyDescent="0.25">
      <c r="B37" s="12"/>
      <c r="C37" s="64" t="s">
        <v>4</v>
      </c>
      <c r="D37" s="73">
        <v>1</v>
      </c>
      <c r="E37" s="6">
        <v>2150</v>
      </c>
      <c r="F37" s="13">
        <f>D37*E37</f>
        <v>2150</v>
      </c>
    </row>
    <row r="38" spans="2:7" ht="18" x14ac:dyDescent="0.25">
      <c r="B38" s="12"/>
      <c r="C38" s="64" t="s">
        <v>5</v>
      </c>
      <c r="D38" s="73">
        <v>1</v>
      </c>
      <c r="E38" s="6">
        <v>1850</v>
      </c>
      <c r="F38" s="13">
        <f>D38*E38</f>
        <v>1850</v>
      </c>
    </row>
    <row r="39" spans="2:7" ht="18" x14ac:dyDescent="0.25">
      <c r="B39" s="16">
        <v>1</v>
      </c>
      <c r="C39" s="65" t="s">
        <v>29</v>
      </c>
      <c r="D39" s="80">
        <f>SUM(D40:D43)</f>
        <v>6</v>
      </c>
      <c r="E39" s="4"/>
      <c r="F39" s="17">
        <f>SUM(F40:F43)</f>
        <v>6000</v>
      </c>
    </row>
    <row r="40" spans="2:7" ht="18" x14ac:dyDescent="0.25">
      <c r="B40" s="12"/>
      <c r="C40" s="64" t="s">
        <v>7</v>
      </c>
      <c r="D40" s="73">
        <v>1</v>
      </c>
      <c r="E40" s="6">
        <v>1600</v>
      </c>
      <c r="F40" s="13">
        <f>D40*E40</f>
        <v>1600</v>
      </c>
    </row>
    <row r="41" spans="2:7" ht="18" x14ac:dyDescent="0.25">
      <c r="B41" s="12"/>
      <c r="C41" s="64" t="s">
        <v>8</v>
      </c>
      <c r="D41" s="73">
        <v>1</v>
      </c>
      <c r="E41" s="6">
        <v>1000</v>
      </c>
      <c r="F41" s="13">
        <f>D41*E41</f>
        <v>1000</v>
      </c>
    </row>
    <row r="42" spans="2:7" ht="18" x14ac:dyDescent="0.25">
      <c r="B42" s="12"/>
      <c r="C42" s="64" t="s">
        <v>9</v>
      </c>
      <c r="D42" s="73">
        <f>1+1+1-1</f>
        <v>2</v>
      </c>
      <c r="E42" s="6">
        <v>900</v>
      </c>
      <c r="F42" s="13">
        <f>D42*E42</f>
        <v>1800</v>
      </c>
    </row>
    <row r="43" spans="2:7" ht="18" x14ac:dyDescent="0.25">
      <c r="B43" s="12"/>
      <c r="C43" s="64" t="s">
        <v>10</v>
      </c>
      <c r="D43" s="73">
        <f>1+1</f>
        <v>2</v>
      </c>
      <c r="E43" s="6">
        <v>800</v>
      </c>
      <c r="F43" s="13">
        <f>D43*E43</f>
        <v>1600</v>
      </c>
    </row>
    <row r="44" spans="2:7" ht="18" x14ac:dyDescent="0.25">
      <c r="B44" s="16">
        <v>2</v>
      </c>
      <c r="C44" s="65" t="s">
        <v>30</v>
      </c>
      <c r="D44" s="80">
        <f>SUM(D45:D48)</f>
        <v>6</v>
      </c>
      <c r="E44" s="4"/>
      <c r="F44" s="17">
        <f>SUM(F45:F48)</f>
        <v>6200</v>
      </c>
    </row>
    <row r="45" spans="2:7" ht="18" x14ac:dyDescent="0.25">
      <c r="B45" s="12"/>
      <c r="C45" s="64" t="s">
        <v>7</v>
      </c>
      <c r="D45" s="73">
        <v>1</v>
      </c>
      <c r="E45" s="6">
        <v>1600</v>
      </c>
      <c r="F45" s="13">
        <f>D45*E45</f>
        <v>1600</v>
      </c>
    </row>
    <row r="46" spans="2:7" ht="18" x14ac:dyDescent="0.25">
      <c r="B46" s="12"/>
      <c r="C46" s="64" t="s">
        <v>8</v>
      </c>
      <c r="D46" s="73">
        <f>1+1</f>
        <v>2</v>
      </c>
      <c r="E46" s="6">
        <v>1000</v>
      </c>
      <c r="F46" s="13">
        <f>D46*E46</f>
        <v>2000</v>
      </c>
    </row>
    <row r="47" spans="2:7" ht="18" x14ac:dyDescent="0.25">
      <c r="B47" s="12"/>
      <c r="C47" s="64" t="s">
        <v>9</v>
      </c>
      <c r="D47" s="73">
        <f>2+1+1-1-1</f>
        <v>2</v>
      </c>
      <c r="E47" s="6">
        <v>900</v>
      </c>
      <c r="F47" s="13">
        <f>D47*E47</f>
        <v>1800</v>
      </c>
    </row>
    <row r="48" spans="2:7" ht="18" x14ac:dyDescent="0.25">
      <c r="B48" s="12"/>
      <c r="C48" s="64" t="s">
        <v>10</v>
      </c>
      <c r="D48" s="73">
        <f>2-1</f>
        <v>1</v>
      </c>
      <c r="E48" s="6">
        <v>800</v>
      </c>
      <c r="F48" s="13">
        <f>D48*E48</f>
        <v>800</v>
      </c>
    </row>
    <row r="49" spans="2:7" ht="18" x14ac:dyDescent="0.25">
      <c r="B49" s="48" t="s">
        <v>31</v>
      </c>
      <c r="C49" s="63" t="s">
        <v>32</v>
      </c>
      <c r="D49" s="72">
        <f>D50+D51+D52+D58+D63</f>
        <v>51</v>
      </c>
      <c r="E49" s="46"/>
      <c r="F49" s="47">
        <f>F50+F51+F52+F58+F63</f>
        <v>47900</v>
      </c>
      <c r="G49" s="235"/>
    </row>
    <row r="50" spans="2:7" ht="18" x14ac:dyDescent="0.25">
      <c r="B50" s="12"/>
      <c r="C50" s="64" t="s">
        <v>4</v>
      </c>
      <c r="D50" s="75">
        <v>1</v>
      </c>
      <c r="E50" s="6">
        <v>2150</v>
      </c>
      <c r="F50" s="13">
        <f>D50*E50</f>
        <v>2150</v>
      </c>
    </row>
    <row r="51" spans="2:7" ht="18" x14ac:dyDescent="0.25">
      <c r="B51" s="12"/>
      <c r="C51" s="64" t="s">
        <v>5</v>
      </c>
      <c r="D51" s="75">
        <v>1</v>
      </c>
      <c r="E51" s="6">
        <v>1850</v>
      </c>
      <c r="F51" s="13">
        <f>D51*E51</f>
        <v>1850</v>
      </c>
    </row>
    <row r="52" spans="2:7" ht="18" x14ac:dyDescent="0.25">
      <c r="B52" s="16">
        <v>1</v>
      </c>
      <c r="C52" s="65" t="s">
        <v>33</v>
      </c>
      <c r="D52" s="80">
        <f>SUM(D53:D57)</f>
        <v>16</v>
      </c>
      <c r="E52" s="4"/>
      <c r="F52" s="17">
        <f>SUM(F53:F57)</f>
        <v>15100</v>
      </c>
    </row>
    <row r="53" spans="2:7" ht="18" x14ac:dyDescent="0.25">
      <c r="B53" s="12"/>
      <c r="C53" s="64" t="s">
        <v>7</v>
      </c>
      <c r="D53" s="73">
        <v>1</v>
      </c>
      <c r="E53" s="6">
        <v>1600</v>
      </c>
      <c r="F53" s="13">
        <f>D53*E53</f>
        <v>1600</v>
      </c>
    </row>
    <row r="54" spans="2:7" ht="18" x14ac:dyDescent="0.25">
      <c r="B54" s="12"/>
      <c r="C54" s="64" t="s">
        <v>8</v>
      </c>
      <c r="D54" s="73">
        <v>4</v>
      </c>
      <c r="E54" s="6">
        <v>1000</v>
      </c>
      <c r="F54" s="13">
        <f>D54*E54</f>
        <v>4000</v>
      </c>
    </row>
    <row r="55" spans="2:7" ht="18" x14ac:dyDescent="0.25">
      <c r="B55" s="12"/>
      <c r="C55" s="64" t="s">
        <v>9</v>
      </c>
      <c r="D55" s="73">
        <f>6+1</f>
        <v>7</v>
      </c>
      <c r="E55" s="6">
        <v>900</v>
      </c>
      <c r="F55" s="13">
        <f>D55*E55</f>
        <v>6300</v>
      </c>
    </row>
    <row r="56" spans="2:7" ht="18" x14ac:dyDescent="0.25">
      <c r="B56" s="12"/>
      <c r="C56" s="64" t="s">
        <v>10</v>
      </c>
      <c r="D56" s="73">
        <f>2+1+1-2</f>
        <v>2</v>
      </c>
      <c r="E56" s="6">
        <v>800</v>
      </c>
      <c r="F56" s="13">
        <f>D56*E56</f>
        <v>1600</v>
      </c>
    </row>
    <row r="57" spans="2:7" ht="18" x14ac:dyDescent="0.25">
      <c r="B57" s="12"/>
      <c r="C57" s="64" t="s">
        <v>72</v>
      </c>
      <c r="D57" s="73">
        <v>2</v>
      </c>
      <c r="E57" s="6">
        <v>800</v>
      </c>
      <c r="F57" s="13">
        <f>D57*E57</f>
        <v>1600</v>
      </c>
    </row>
    <row r="58" spans="2:7" ht="36" x14ac:dyDescent="0.25">
      <c r="B58" s="16">
        <v>2</v>
      </c>
      <c r="C58" s="65" t="s">
        <v>34</v>
      </c>
      <c r="D58" s="80">
        <f>SUM(D59:D62)</f>
        <v>10</v>
      </c>
      <c r="E58" s="4"/>
      <c r="F58" s="17">
        <f>SUM(F59:F62)</f>
        <v>9900</v>
      </c>
    </row>
    <row r="59" spans="2:7" ht="18" x14ac:dyDescent="0.25">
      <c r="B59" s="12"/>
      <c r="C59" s="64" t="s">
        <v>7</v>
      </c>
      <c r="D59" s="73">
        <v>1</v>
      </c>
      <c r="E59" s="6">
        <v>1600</v>
      </c>
      <c r="F59" s="13">
        <f>D59*E59</f>
        <v>1600</v>
      </c>
    </row>
    <row r="60" spans="2:7" ht="18" x14ac:dyDescent="0.25">
      <c r="B60" s="12"/>
      <c r="C60" s="64" t="s">
        <v>8</v>
      </c>
      <c r="D60" s="73">
        <f>2+2</f>
        <v>4</v>
      </c>
      <c r="E60" s="6">
        <v>1000</v>
      </c>
      <c r="F60" s="13">
        <f>D60*E60</f>
        <v>4000</v>
      </c>
    </row>
    <row r="61" spans="2:7" ht="18" x14ac:dyDescent="0.25">
      <c r="B61" s="12"/>
      <c r="C61" s="64" t="s">
        <v>9</v>
      </c>
      <c r="D61" s="73">
        <f>3</f>
        <v>3</v>
      </c>
      <c r="E61" s="6">
        <v>900</v>
      </c>
      <c r="F61" s="13">
        <f>D61*E61</f>
        <v>2700</v>
      </c>
    </row>
    <row r="62" spans="2:7" ht="18" x14ac:dyDescent="0.25">
      <c r="B62" s="12"/>
      <c r="C62" s="64" t="s">
        <v>10</v>
      </c>
      <c r="D62" s="73">
        <v>2</v>
      </c>
      <c r="E62" s="6">
        <v>800</v>
      </c>
      <c r="F62" s="13">
        <f>D62*E62</f>
        <v>1600</v>
      </c>
    </row>
    <row r="63" spans="2:7" ht="36" x14ac:dyDescent="0.25">
      <c r="B63" s="16">
        <v>3</v>
      </c>
      <c r="C63" s="65" t="s">
        <v>37</v>
      </c>
      <c r="D63" s="80">
        <f>SUM(D64:D68)</f>
        <v>23</v>
      </c>
      <c r="E63" s="4"/>
      <c r="F63" s="17">
        <f>SUM(F64:F68)</f>
        <v>18900</v>
      </c>
    </row>
    <row r="64" spans="2:7" ht="18" x14ac:dyDescent="0.25">
      <c r="B64" s="12"/>
      <c r="C64" s="64" t="s">
        <v>7</v>
      </c>
      <c r="D64" s="73">
        <v>1</v>
      </c>
      <c r="E64" s="6">
        <v>1600</v>
      </c>
      <c r="F64" s="13">
        <f>D64*E64</f>
        <v>1600</v>
      </c>
    </row>
    <row r="65" spans="2:7" ht="18" x14ac:dyDescent="0.25">
      <c r="B65" s="12"/>
      <c r="C65" s="64" t="s">
        <v>8</v>
      </c>
      <c r="D65" s="73">
        <f>3+1</f>
        <v>4</v>
      </c>
      <c r="E65" s="6">
        <v>1000</v>
      </c>
      <c r="F65" s="13">
        <f>D65*E65</f>
        <v>4000</v>
      </c>
    </row>
    <row r="66" spans="2:7" ht="18" x14ac:dyDescent="0.25">
      <c r="B66" s="12"/>
      <c r="C66" s="64" t="s">
        <v>9</v>
      </c>
      <c r="D66" s="73">
        <v>2</v>
      </c>
      <c r="E66" s="6">
        <v>900</v>
      </c>
      <c r="F66" s="13">
        <f>D66*E66</f>
        <v>1800</v>
      </c>
    </row>
    <row r="67" spans="2:7" ht="18" x14ac:dyDescent="0.25">
      <c r="B67" s="12"/>
      <c r="C67" s="64" t="s">
        <v>72</v>
      </c>
      <c r="D67" s="73">
        <f>5-2</f>
        <v>3</v>
      </c>
      <c r="E67" s="6">
        <v>800</v>
      </c>
      <c r="F67" s="13">
        <f>D67*E67</f>
        <v>2400</v>
      </c>
    </row>
    <row r="68" spans="2:7" ht="18" x14ac:dyDescent="0.25">
      <c r="B68" s="12"/>
      <c r="C68" s="64" t="s">
        <v>73</v>
      </c>
      <c r="D68" s="73">
        <f>10+1+3-2+1</f>
        <v>13</v>
      </c>
      <c r="E68" s="6">
        <v>700</v>
      </c>
      <c r="F68" s="13">
        <f>D68*E68</f>
        <v>9100</v>
      </c>
    </row>
    <row r="69" spans="2:7" ht="30.75" customHeight="1" x14ac:dyDescent="0.25">
      <c r="B69" s="48" t="s">
        <v>39</v>
      </c>
      <c r="C69" s="63" t="s">
        <v>64</v>
      </c>
      <c r="D69" s="72">
        <f>D70+D71+D75</f>
        <v>15</v>
      </c>
      <c r="E69" s="46"/>
      <c r="F69" s="47">
        <f>F70+F71+F75</f>
        <v>16550</v>
      </c>
      <c r="G69" s="235"/>
    </row>
    <row r="70" spans="2:7" ht="28.5" customHeight="1" x14ac:dyDescent="0.25">
      <c r="B70" s="12"/>
      <c r="C70" s="64" t="s">
        <v>4</v>
      </c>
      <c r="D70" s="75">
        <v>1</v>
      </c>
      <c r="E70" s="6">
        <v>2150</v>
      </c>
      <c r="F70" s="13">
        <f>D70*E70</f>
        <v>2150</v>
      </c>
    </row>
    <row r="71" spans="2:7" ht="27" customHeight="1" x14ac:dyDescent="0.25">
      <c r="B71" s="16">
        <v>1</v>
      </c>
      <c r="C71" s="65" t="s">
        <v>35</v>
      </c>
      <c r="D71" s="80">
        <f>SUM(D72:D74)</f>
        <v>6</v>
      </c>
      <c r="E71" s="4"/>
      <c r="F71" s="17">
        <f>SUM(F72:F74)</f>
        <v>6400</v>
      </c>
    </row>
    <row r="72" spans="2:7" ht="18" x14ac:dyDescent="0.25">
      <c r="B72" s="12"/>
      <c r="C72" s="64" t="s">
        <v>7</v>
      </c>
      <c r="D72" s="73">
        <v>1</v>
      </c>
      <c r="E72" s="6">
        <v>1600</v>
      </c>
      <c r="F72" s="13">
        <f>D72*E72</f>
        <v>1600</v>
      </c>
    </row>
    <row r="73" spans="2:7" ht="18" x14ac:dyDescent="0.25">
      <c r="B73" s="12"/>
      <c r="C73" s="64" t="s">
        <v>8</v>
      </c>
      <c r="D73" s="73">
        <f>6-1-1</f>
        <v>4</v>
      </c>
      <c r="E73" s="6">
        <v>1000</v>
      </c>
      <c r="F73" s="51">
        <f>D73*E73</f>
        <v>4000</v>
      </c>
    </row>
    <row r="74" spans="2:7" ht="18" x14ac:dyDescent="0.25">
      <c r="B74" s="12"/>
      <c r="C74" s="64" t="s">
        <v>10</v>
      </c>
      <c r="D74" s="73">
        <f>1+1-1</f>
        <v>1</v>
      </c>
      <c r="E74" s="6">
        <v>800</v>
      </c>
      <c r="F74" s="51">
        <f>D74*E74</f>
        <v>800</v>
      </c>
    </row>
    <row r="75" spans="2:7" ht="36" x14ac:dyDescent="0.25">
      <c r="B75" s="16">
        <v>2</v>
      </c>
      <c r="C75" s="65" t="s">
        <v>36</v>
      </c>
      <c r="D75" s="80">
        <f>SUM(D76:D79)</f>
        <v>8</v>
      </c>
      <c r="E75" s="4"/>
      <c r="F75" s="17">
        <f>SUM(F76:F79)</f>
        <v>8000</v>
      </c>
    </row>
    <row r="76" spans="2:7" ht="18" x14ac:dyDescent="0.25">
      <c r="B76" s="12"/>
      <c r="C76" s="64" t="s">
        <v>7</v>
      </c>
      <c r="D76" s="73">
        <v>1</v>
      </c>
      <c r="E76" s="6">
        <v>1600</v>
      </c>
      <c r="F76" s="13">
        <f>D76*E76</f>
        <v>1600</v>
      </c>
    </row>
    <row r="77" spans="2:7" ht="18" x14ac:dyDescent="0.25">
      <c r="B77" s="12"/>
      <c r="C77" s="64" t="s">
        <v>8</v>
      </c>
      <c r="D77" s="73">
        <f>2+1</f>
        <v>3</v>
      </c>
      <c r="E77" s="6">
        <v>1000</v>
      </c>
      <c r="F77" s="13">
        <f>D77*E77</f>
        <v>3000</v>
      </c>
    </row>
    <row r="78" spans="2:7" ht="18" x14ac:dyDescent="0.25">
      <c r="B78" s="12"/>
      <c r="C78" s="64" t="s">
        <v>9</v>
      </c>
      <c r="D78" s="73">
        <v>2</v>
      </c>
      <c r="E78" s="6">
        <v>900</v>
      </c>
      <c r="F78" s="13">
        <f>D78*E78</f>
        <v>1800</v>
      </c>
    </row>
    <row r="79" spans="2:7" ht="18" x14ac:dyDescent="0.25">
      <c r="B79" s="12"/>
      <c r="C79" s="64" t="s">
        <v>10</v>
      </c>
      <c r="D79" s="73">
        <f>2+1-1</f>
        <v>2</v>
      </c>
      <c r="E79" s="6">
        <v>800</v>
      </c>
      <c r="F79" s="13">
        <f>D79*E79</f>
        <v>1600</v>
      </c>
    </row>
    <row r="80" spans="2:7" ht="26.25" customHeight="1" x14ac:dyDescent="0.25">
      <c r="B80" s="48" t="s">
        <v>43</v>
      </c>
      <c r="C80" s="63" t="s">
        <v>40</v>
      </c>
      <c r="D80" s="72">
        <f>D81+D82+D85</f>
        <v>8</v>
      </c>
      <c r="E80" s="46"/>
      <c r="F80" s="47">
        <f>F81+F82+F85</f>
        <v>10050</v>
      </c>
      <c r="G80" s="235"/>
    </row>
    <row r="81" spans="2:7" ht="18" x14ac:dyDescent="0.25">
      <c r="B81" s="12"/>
      <c r="C81" s="64" t="s">
        <v>4</v>
      </c>
      <c r="D81" s="73">
        <v>1</v>
      </c>
      <c r="E81" s="6">
        <v>2150</v>
      </c>
      <c r="F81" s="13">
        <f>D81*E81</f>
        <v>2150</v>
      </c>
    </row>
    <row r="82" spans="2:7" ht="36" x14ac:dyDescent="0.25">
      <c r="B82" s="16">
        <v>1</v>
      </c>
      <c r="C82" s="65" t="s">
        <v>41</v>
      </c>
      <c r="D82" s="80">
        <f>SUM(D83:D84)</f>
        <v>2</v>
      </c>
      <c r="E82" s="4"/>
      <c r="F82" s="18">
        <f>SUM(F83:F84)</f>
        <v>2500</v>
      </c>
    </row>
    <row r="83" spans="2:7" ht="18" x14ac:dyDescent="0.25">
      <c r="B83" s="12"/>
      <c r="C83" s="64" t="s">
        <v>7</v>
      </c>
      <c r="D83" s="73">
        <v>1</v>
      </c>
      <c r="E83" s="6">
        <v>1600</v>
      </c>
      <c r="F83" s="13">
        <f>D83*E83</f>
        <v>1600</v>
      </c>
    </row>
    <row r="84" spans="2:7" ht="18" x14ac:dyDescent="0.25">
      <c r="B84" s="12"/>
      <c r="C84" s="64" t="s">
        <v>9</v>
      </c>
      <c r="D84" s="73">
        <v>1</v>
      </c>
      <c r="E84" s="6">
        <v>900</v>
      </c>
      <c r="F84" s="51">
        <f>D84*E84</f>
        <v>900</v>
      </c>
    </row>
    <row r="85" spans="2:7" ht="36" x14ac:dyDescent="0.25">
      <c r="B85" s="16">
        <v>2</v>
      </c>
      <c r="C85" s="65" t="s">
        <v>42</v>
      </c>
      <c r="D85" s="80">
        <f>SUM(D86:D88)</f>
        <v>5</v>
      </c>
      <c r="E85" s="4"/>
      <c r="F85" s="18">
        <f>SUM(F86:F88)</f>
        <v>5400</v>
      </c>
    </row>
    <row r="86" spans="2:7" ht="18" x14ac:dyDescent="0.25">
      <c r="B86" s="12"/>
      <c r="C86" s="64" t="s">
        <v>7</v>
      </c>
      <c r="D86" s="73">
        <v>1</v>
      </c>
      <c r="E86" s="6">
        <v>1600</v>
      </c>
      <c r="F86" s="13">
        <f>D86*E86</f>
        <v>1600</v>
      </c>
    </row>
    <row r="87" spans="2:7" ht="18" x14ac:dyDescent="0.25">
      <c r="B87" s="12"/>
      <c r="C87" s="64" t="s">
        <v>8</v>
      </c>
      <c r="D87" s="73">
        <f>1+5-1-1-3+1</f>
        <v>2</v>
      </c>
      <c r="E87" s="6">
        <v>1000</v>
      </c>
      <c r="F87" s="51">
        <f>D87*E87</f>
        <v>2000</v>
      </c>
    </row>
    <row r="88" spans="2:7" ht="18" x14ac:dyDescent="0.25">
      <c r="B88" s="12"/>
      <c r="C88" s="64" t="s">
        <v>9</v>
      </c>
      <c r="D88" s="73">
        <v>2</v>
      </c>
      <c r="E88" s="6">
        <v>900</v>
      </c>
      <c r="F88" s="51">
        <f>D88*E88</f>
        <v>1800</v>
      </c>
    </row>
    <row r="89" spans="2:7" ht="18" x14ac:dyDescent="0.25">
      <c r="B89" s="48" t="s">
        <v>47</v>
      </c>
      <c r="C89" s="63" t="s">
        <v>44</v>
      </c>
      <c r="D89" s="72">
        <f>D90+D91+D95+D98</f>
        <v>18</v>
      </c>
      <c r="E89" s="46"/>
      <c r="F89" s="47">
        <f>F90+F91+F95+F98</f>
        <v>20050</v>
      </c>
      <c r="G89" s="235"/>
    </row>
    <row r="90" spans="2:7" ht="18" x14ac:dyDescent="0.25">
      <c r="B90" s="12"/>
      <c r="C90" s="64" t="s">
        <v>4</v>
      </c>
      <c r="D90" s="73">
        <v>1</v>
      </c>
      <c r="E90" s="6">
        <v>2150</v>
      </c>
      <c r="F90" s="13">
        <f>D90*E90</f>
        <v>2150</v>
      </c>
    </row>
    <row r="91" spans="2:7" ht="36" x14ac:dyDescent="0.25">
      <c r="B91" s="16">
        <v>1</v>
      </c>
      <c r="C91" s="65" t="s">
        <v>45</v>
      </c>
      <c r="D91" s="80">
        <f>SUM(D92:D94)</f>
        <v>6</v>
      </c>
      <c r="E91" s="4"/>
      <c r="F91" s="18">
        <f>SUM(F92:F94)</f>
        <v>6400</v>
      </c>
    </row>
    <row r="92" spans="2:7" ht="18" x14ac:dyDescent="0.25">
      <c r="B92" s="12"/>
      <c r="C92" s="64" t="s">
        <v>7</v>
      </c>
      <c r="D92" s="73">
        <v>1</v>
      </c>
      <c r="E92" s="6">
        <v>1600</v>
      </c>
      <c r="F92" s="13">
        <f>D92*E92</f>
        <v>1600</v>
      </c>
    </row>
    <row r="93" spans="2:7" ht="18" x14ac:dyDescent="0.25">
      <c r="B93" s="12"/>
      <c r="C93" s="64" t="s">
        <v>8</v>
      </c>
      <c r="D93" s="73">
        <f>5-1-1</f>
        <v>3</v>
      </c>
      <c r="E93" s="6">
        <v>1000</v>
      </c>
      <c r="F93" s="51">
        <f>D93*E93</f>
        <v>3000</v>
      </c>
    </row>
    <row r="94" spans="2:7" ht="18" x14ac:dyDescent="0.25">
      <c r="B94" s="12"/>
      <c r="C94" s="64" t="s">
        <v>9</v>
      </c>
      <c r="D94" s="73">
        <v>2</v>
      </c>
      <c r="E94" s="6">
        <v>900</v>
      </c>
      <c r="F94" s="13">
        <f>D94*E94</f>
        <v>1800</v>
      </c>
    </row>
    <row r="95" spans="2:7" ht="36" x14ac:dyDescent="0.25">
      <c r="B95" s="16">
        <v>2</v>
      </c>
      <c r="C95" s="65" t="s">
        <v>46</v>
      </c>
      <c r="D95" s="80">
        <f>SUM(D96:D97)</f>
        <v>5</v>
      </c>
      <c r="E95" s="4"/>
      <c r="F95" s="18">
        <f>SUM(F96:F97)</f>
        <v>5200</v>
      </c>
    </row>
    <row r="96" spans="2:7" ht="18" x14ac:dyDescent="0.25">
      <c r="B96" s="12"/>
      <c r="C96" s="64" t="s">
        <v>7</v>
      </c>
      <c r="D96" s="73">
        <v>1</v>
      </c>
      <c r="E96" s="6">
        <v>1600</v>
      </c>
      <c r="F96" s="13">
        <f>D96*E96</f>
        <v>1600</v>
      </c>
    </row>
    <row r="97" spans="2:7" ht="18" x14ac:dyDescent="0.25">
      <c r="B97" s="12"/>
      <c r="C97" s="64" t="s">
        <v>9</v>
      </c>
      <c r="D97" s="73">
        <f>5-1</f>
        <v>4</v>
      </c>
      <c r="E97" s="6">
        <v>900</v>
      </c>
      <c r="F97" s="51">
        <f>D97*E97</f>
        <v>3600</v>
      </c>
    </row>
    <row r="98" spans="2:7" ht="36" x14ac:dyDescent="0.25">
      <c r="B98" s="16">
        <v>3</v>
      </c>
      <c r="C98" s="65" t="s">
        <v>68</v>
      </c>
      <c r="D98" s="80">
        <f>SUM(D99:D101)</f>
        <v>6</v>
      </c>
      <c r="E98" s="4"/>
      <c r="F98" s="18">
        <f>SUM(F99:F101)</f>
        <v>6300</v>
      </c>
    </row>
    <row r="99" spans="2:7" ht="18" x14ac:dyDescent="0.25">
      <c r="B99" s="12"/>
      <c r="C99" s="64" t="s">
        <v>7</v>
      </c>
      <c r="D99" s="73">
        <v>1</v>
      </c>
      <c r="E99" s="6">
        <v>1600</v>
      </c>
      <c r="F99" s="13">
        <f>D99*E99</f>
        <v>1600</v>
      </c>
    </row>
    <row r="100" spans="2:7" ht="18" x14ac:dyDescent="0.25">
      <c r="B100" s="12"/>
      <c r="C100" s="64" t="s">
        <v>8</v>
      </c>
      <c r="D100" s="73">
        <f>2+1-1</f>
        <v>2</v>
      </c>
      <c r="E100" s="6">
        <v>1000</v>
      </c>
      <c r="F100" s="51">
        <f>D100*E100</f>
        <v>2000</v>
      </c>
    </row>
    <row r="101" spans="2:7" ht="18" x14ac:dyDescent="0.25">
      <c r="B101" s="12"/>
      <c r="C101" s="64" t="s">
        <v>9</v>
      </c>
      <c r="D101" s="73">
        <f>2-1+1+1</f>
        <v>3</v>
      </c>
      <c r="E101" s="6">
        <v>900</v>
      </c>
      <c r="F101" s="51">
        <f>D101*E101</f>
        <v>2700</v>
      </c>
    </row>
    <row r="102" spans="2:7" ht="36" x14ac:dyDescent="0.25">
      <c r="B102" s="48" t="s">
        <v>53</v>
      </c>
      <c r="C102" s="63" t="s">
        <v>48</v>
      </c>
      <c r="D102" s="72">
        <f>D103+D104+D109+D114+D119</f>
        <v>41</v>
      </c>
      <c r="E102" s="46"/>
      <c r="F102" s="47">
        <f>F103+F104+F109+F114+F119</f>
        <v>41550</v>
      </c>
      <c r="G102" s="235"/>
    </row>
    <row r="103" spans="2:7" ht="18" x14ac:dyDescent="0.25">
      <c r="B103" s="12"/>
      <c r="C103" s="64" t="s">
        <v>4</v>
      </c>
      <c r="D103" s="73">
        <v>1</v>
      </c>
      <c r="E103" s="6">
        <v>2150</v>
      </c>
      <c r="F103" s="13">
        <f>D103*E103</f>
        <v>2150</v>
      </c>
    </row>
    <row r="104" spans="2:7" ht="18" x14ac:dyDescent="0.25">
      <c r="B104" s="16">
        <v>1</v>
      </c>
      <c r="C104" s="65" t="s">
        <v>49</v>
      </c>
      <c r="D104" s="80">
        <f>SUM(D105:D108)</f>
        <v>9</v>
      </c>
      <c r="E104" s="4"/>
      <c r="F104" s="18">
        <f>SUM(F105:F108)</f>
        <v>8700</v>
      </c>
    </row>
    <row r="105" spans="2:7" ht="18" x14ac:dyDescent="0.25">
      <c r="B105" s="12"/>
      <c r="C105" s="64" t="s">
        <v>7</v>
      </c>
      <c r="D105" s="73">
        <v>1</v>
      </c>
      <c r="E105" s="6">
        <v>1600</v>
      </c>
      <c r="F105" s="13">
        <f>D105*E105</f>
        <v>1600</v>
      </c>
    </row>
    <row r="106" spans="2:7" ht="18" x14ac:dyDescent="0.25">
      <c r="B106" s="12"/>
      <c r="C106" s="64" t="s">
        <v>8</v>
      </c>
      <c r="D106" s="73">
        <v>2</v>
      </c>
      <c r="E106" s="6">
        <v>1000</v>
      </c>
      <c r="F106" s="13">
        <f>D106*E106</f>
        <v>2000</v>
      </c>
    </row>
    <row r="107" spans="2:7" ht="18" x14ac:dyDescent="0.25">
      <c r="B107" s="12"/>
      <c r="C107" s="64" t="s">
        <v>9</v>
      </c>
      <c r="D107" s="73">
        <f>3+1-1</f>
        <v>3</v>
      </c>
      <c r="E107" s="6">
        <v>900</v>
      </c>
      <c r="F107" s="13">
        <f>D107*E107</f>
        <v>2700</v>
      </c>
    </row>
    <row r="108" spans="2:7" ht="18" x14ac:dyDescent="0.25">
      <c r="B108" s="12"/>
      <c r="C108" s="64" t="s">
        <v>10</v>
      </c>
      <c r="D108" s="73">
        <f>6-1-2</f>
        <v>3</v>
      </c>
      <c r="E108" s="6">
        <v>800</v>
      </c>
      <c r="F108" s="51">
        <f>D108*E108</f>
        <v>2400</v>
      </c>
    </row>
    <row r="109" spans="2:7" ht="18" x14ac:dyDescent="0.25">
      <c r="B109" s="16">
        <v>2</v>
      </c>
      <c r="C109" s="65" t="s">
        <v>50</v>
      </c>
      <c r="D109" s="80">
        <f>SUM(D110:D113)</f>
        <v>9</v>
      </c>
      <c r="E109" s="4"/>
      <c r="F109" s="18">
        <f>SUM(F110:F113)</f>
        <v>9100</v>
      </c>
    </row>
    <row r="110" spans="2:7" ht="18" x14ac:dyDescent="0.25">
      <c r="B110" s="12"/>
      <c r="C110" s="64" t="s">
        <v>7</v>
      </c>
      <c r="D110" s="73">
        <v>1</v>
      </c>
      <c r="E110" s="6">
        <v>1600</v>
      </c>
      <c r="F110" s="13">
        <f>D110*E110</f>
        <v>1600</v>
      </c>
    </row>
    <row r="111" spans="2:7" ht="18" x14ac:dyDescent="0.25">
      <c r="B111" s="12"/>
      <c r="C111" s="64" t="s">
        <v>8</v>
      </c>
      <c r="D111" s="73">
        <v>4</v>
      </c>
      <c r="E111" s="6">
        <v>1000</v>
      </c>
      <c r="F111" s="13">
        <f>D111*E111</f>
        <v>4000</v>
      </c>
    </row>
    <row r="112" spans="2:7" ht="18" x14ac:dyDescent="0.25">
      <c r="B112" s="12"/>
      <c r="C112" s="64" t="s">
        <v>9</v>
      </c>
      <c r="D112" s="73">
        <f>2+1</f>
        <v>3</v>
      </c>
      <c r="E112" s="6">
        <v>900</v>
      </c>
      <c r="F112" s="13">
        <f>D112*E112</f>
        <v>2700</v>
      </c>
    </row>
    <row r="113" spans="2:7" ht="18" x14ac:dyDescent="0.25">
      <c r="B113" s="12"/>
      <c r="C113" s="64" t="s">
        <v>10</v>
      </c>
      <c r="D113" s="73">
        <f>2-1</f>
        <v>1</v>
      </c>
      <c r="E113" s="6">
        <v>800</v>
      </c>
      <c r="F113" s="51">
        <f>D113*E113</f>
        <v>800</v>
      </c>
    </row>
    <row r="114" spans="2:7" ht="54" x14ac:dyDescent="0.25">
      <c r="B114" s="16">
        <v>3</v>
      </c>
      <c r="C114" s="65" t="s">
        <v>51</v>
      </c>
      <c r="D114" s="80">
        <f>SUM(D115:D118)</f>
        <v>11</v>
      </c>
      <c r="E114" s="4"/>
      <c r="F114" s="17">
        <f>SUM(F115:F118)</f>
        <v>10600</v>
      </c>
    </row>
    <row r="115" spans="2:7" ht="18" x14ac:dyDescent="0.25">
      <c r="B115" s="12"/>
      <c r="C115" s="64" t="s">
        <v>7</v>
      </c>
      <c r="D115" s="73">
        <v>1</v>
      </c>
      <c r="E115" s="6">
        <v>1600</v>
      </c>
      <c r="F115" s="13">
        <f>D115*E115</f>
        <v>1600</v>
      </c>
    </row>
    <row r="116" spans="2:7" ht="18" x14ac:dyDescent="0.25">
      <c r="B116" s="12"/>
      <c r="C116" s="64" t="s">
        <v>8</v>
      </c>
      <c r="D116" s="73">
        <f>4</f>
        <v>4</v>
      </c>
      <c r="E116" s="6">
        <v>1000</v>
      </c>
      <c r="F116" s="13">
        <f>D116*E116</f>
        <v>4000</v>
      </c>
    </row>
    <row r="117" spans="2:7" ht="18" x14ac:dyDescent="0.25">
      <c r="B117" s="12"/>
      <c r="C117" s="64" t="s">
        <v>9</v>
      </c>
      <c r="D117" s="73">
        <v>2</v>
      </c>
      <c r="E117" s="6">
        <v>900</v>
      </c>
      <c r="F117" s="13">
        <f>D117*E117</f>
        <v>1800</v>
      </c>
    </row>
    <row r="118" spans="2:7" ht="18" x14ac:dyDescent="0.25">
      <c r="B118" s="12"/>
      <c r="C118" s="64" t="s">
        <v>10</v>
      </c>
      <c r="D118" s="73">
        <f>4+1-1</f>
        <v>4</v>
      </c>
      <c r="E118" s="6">
        <v>800</v>
      </c>
      <c r="F118" s="13">
        <f>D118*E118</f>
        <v>3200</v>
      </c>
    </row>
    <row r="119" spans="2:7" ht="18" x14ac:dyDescent="0.25">
      <c r="B119" s="16">
        <v>4</v>
      </c>
      <c r="C119" s="65" t="s">
        <v>52</v>
      </c>
      <c r="D119" s="82">
        <f>SUM(D120:D123)</f>
        <v>11</v>
      </c>
      <c r="E119" s="5"/>
      <c r="F119" s="17">
        <f>SUM(F120:F123)</f>
        <v>11000</v>
      </c>
    </row>
    <row r="120" spans="2:7" ht="18" x14ac:dyDescent="0.25">
      <c r="B120" s="12"/>
      <c r="C120" s="64" t="s">
        <v>7</v>
      </c>
      <c r="D120" s="73">
        <v>1</v>
      </c>
      <c r="E120" s="6">
        <v>1600</v>
      </c>
      <c r="F120" s="13">
        <f>D120*E120</f>
        <v>1600</v>
      </c>
    </row>
    <row r="121" spans="2:7" ht="18" x14ac:dyDescent="0.25">
      <c r="B121" s="12"/>
      <c r="C121" s="64" t="s">
        <v>8</v>
      </c>
      <c r="D121" s="73">
        <f>7-1</f>
        <v>6</v>
      </c>
      <c r="E121" s="6">
        <v>1000</v>
      </c>
      <c r="F121" s="13">
        <f>D121*E121</f>
        <v>6000</v>
      </c>
    </row>
    <row r="122" spans="2:7" ht="18" x14ac:dyDescent="0.25">
      <c r="B122" s="12"/>
      <c r="C122" s="64" t="s">
        <v>9</v>
      </c>
      <c r="D122" s="73">
        <f>2-2+1+1</f>
        <v>2</v>
      </c>
      <c r="E122" s="6">
        <v>900</v>
      </c>
      <c r="F122" s="13">
        <f>D122*E122</f>
        <v>1800</v>
      </c>
    </row>
    <row r="123" spans="2:7" ht="18" x14ac:dyDescent="0.25">
      <c r="B123" s="12"/>
      <c r="C123" s="64" t="s">
        <v>10</v>
      </c>
      <c r="D123" s="73">
        <f>7+2+1-8</f>
        <v>2</v>
      </c>
      <c r="E123" s="6">
        <v>800</v>
      </c>
      <c r="F123" s="13">
        <f>D123*E123</f>
        <v>1600</v>
      </c>
    </row>
    <row r="124" spans="2:7" ht="36" x14ac:dyDescent="0.25">
      <c r="B124" s="48" t="s">
        <v>57</v>
      </c>
      <c r="C124" s="63" t="s">
        <v>54</v>
      </c>
      <c r="D124" s="72">
        <f>D125+D126+D127+D132+D137</f>
        <v>17</v>
      </c>
      <c r="E124" s="46"/>
      <c r="F124" s="47">
        <f>F125+F126+F127+F132+F137</f>
        <v>20100</v>
      </c>
      <c r="G124" s="235"/>
    </row>
    <row r="125" spans="2:7" ht="18" x14ac:dyDescent="0.25">
      <c r="B125" s="12"/>
      <c r="C125" s="64" t="s">
        <v>4</v>
      </c>
      <c r="D125" s="73">
        <v>1</v>
      </c>
      <c r="E125" s="6">
        <v>2150</v>
      </c>
      <c r="F125" s="13">
        <f>D125*E125</f>
        <v>2150</v>
      </c>
    </row>
    <row r="126" spans="2:7" ht="18" x14ac:dyDescent="0.25">
      <c r="B126" s="12"/>
      <c r="C126" s="64" t="s">
        <v>5</v>
      </c>
      <c r="D126" s="73">
        <v>1</v>
      </c>
      <c r="E126" s="6">
        <v>1850</v>
      </c>
      <c r="F126" s="13">
        <f>D126*E126</f>
        <v>1850</v>
      </c>
    </row>
    <row r="127" spans="2:7" ht="36" x14ac:dyDescent="0.25">
      <c r="B127" s="16">
        <v>1</v>
      </c>
      <c r="C127" s="65" t="s">
        <v>55</v>
      </c>
      <c r="D127" s="80">
        <f>SUM(D128:D131)</f>
        <v>6</v>
      </c>
      <c r="E127" s="4"/>
      <c r="F127" s="17">
        <f>SUM(F128:F131)</f>
        <v>6200</v>
      </c>
    </row>
    <row r="128" spans="2:7" ht="18" x14ac:dyDescent="0.25">
      <c r="B128" s="12"/>
      <c r="C128" s="64" t="s">
        <v>7</v>
      </c>
      <c r="D128" s="73">
        <v>1</v>
      </c>
      <c r="E128" s="6">
        <v>1600</v>
      </c>
      <c r="F128" s="13">
        <f>D128*E128</f>
        <v>1600</v>
      </c>
    </row>
    <row r="129" spans="2:7" ht="18" x14ac:dyDescent="0.25">
      <c r="B129" s="12"/>
      <c r="C129" s="64" t="s">
        <v>8</v>
      </c>
      <c r="D129" s="73">
        <v>2</v>
      </c>
      <c r="E129" s="6">
        <v>1000</v>
      </c>
      <c r="F129" s="13">
        <f>D129*E129</f>
        <v>2000</v>
      </c>
    </row>
    <row r="130" spans="2:7" ht="18" x14ac:dyDescent="0.25">
      <c r="B130" s="12"/>
      <c r="C130" s="64" t="s">
        <v>9</v>
      </c>
      <c r="D130" s="73">
        <f>2+1-1</f>
        <v>2</v>
      </c>
      <c r="E130" s="6">
        <v>900</v>
      </c>
      <c r="F130" s="13">
        <f>D130*E130</f>
        <v>1800</v>
      </c>
    </row>
    <row r="131" spans="2:7" ht="18" x14ac:dyDescent="0.25">
      <c r="B131" s="12"/>
      <c r="C131" s="64" t="s">
        <v>10</v>
      </c>
      <c r="D131" s="73">
        <v>1</v>
      </c>
      <c r="E131" s="6">
        <v>800</v>
      </c>
      <c r="F131" s="13">
        <f>D131*E131</f>
        <v>800</v>
      </c>
    </row>
    <row r="132" spans="2:7" ht="36" x14ac:dyDescent="0.25">
      <c r="B132" s="16">
        <v>2</v>
      </c>
      <c r="C132" s="68" t="s">
        <v>56</v>
      </c>
      <c r="D132" s="80">
        <f>SUM(D133:D136)</f>
        <v>4</v>
      </c>
      <c r="E132" s="4"/>
      <c r="F132" s="17">
        <f>SUM(F133:F136)</f>
        <v>4300</v>
      </c>
    </row>
    <row r="133" spans="2:7" ht="18" x14ac:dyDescent="0.25">
      <c r="B133" s="12"/>
      <c r="C133" s="64" t="s">
        <v>7</v>
      </c>
      <c r="D133" s="73">
        <v>1</v>
      </c>
      <c r="E133" s="6">
        <v>1600</v>
      </c>
      <c r="F133" s="13">
        <f>D133*E133</f>
        <v>1600</v>
      </c>
    </row>
    <row r="134" spans="2:7" ht="18" x14ac:dyDescent="0.25">
      <c r="B134" s="12"/>
      <c r="C134" s="64" t="s">
        <v>8</v>
      </c>
      <c r="D134" s="73">
        <f>2-1</f>
        <v>1</v>
      </c>
      <c r="E134" s="6">
        <v>1000</v>
      </c>
      <c r="F134" s="13">
        <f>D134*E134</f>
        <v>1000</v>
      </c>
    </row>
    <row r="135" spans="2:7" ht="18" x14ac:dyDescent="0.25">
      <c r="B135" s="12"/>
      <c r="C135" s="64" t="s">
        <v>9</v>
      </c>
      <c r="D135" s="73">
        <v>1</v>
      </c>
      <c r="E135" s="6">
        <v>900</v>
      </c>
      <c r="F135" s="13">
        <f>D135*E135</f>
        <v>900</v>
      </c>
    </row>
    <row r="136" spans="2:7" ht="18" x14ac:dyDescent="0.25">
      <c r="B136" s="12"/>
      <c r="C136" s="64" t="s">
        <v>10</v>
      </c>
      <c r="D136" s="73">
        <f>2-1</f>
        <v>1</v>
      </c>
      <c r="E136" s="6">
        <v>800</v>
      </c>
      <c r="F136" s="13">
        <f>D136*E136</f>
        <v>800</v>
      </c>
    </row>
    <row r="137" spans="2:7" ht="54" x14ac:dyDescent="0.25">
      <c r="B137" s="12">
        <v>3</v>
      </c>
      <c r="C137" s="69" t="s">
        <v>71</v>
      </c>
      <c r="D137" s="80">
        <f>SUM(D138:D139)</f>
        <v>5</v>
      </c>
      <c r="E137" s="4"/>
      <c r="F137" s="17">
        <f>SUM(F138:F139)</f>
        <v>5600</v>
      </c>
    </row>
    <row r="138" spans="2:7" ht="18" x14ac:dyDescent="0.25">
      <c r="B138" s="12"/>
      <c r="C138" s="64" t="s">
        <v>7</v>
      </c>
      <c r="D138" s="73">
        <v>1</v>
      </c>
      <c r="E138" s="6">
        <v>1600</v>
      </c>
      <c r="F138" s="13">
        <f>D138*E138</f>
        <v>1600</v>
      </c>
    </row>
    <row r="139" spans="2:7" ht="18" x14ac:dyDescent="0.25">
      <c r="B139" s="12"/>
      <c r="C139" s="64" t="s">
        <v>8</v>
      </c>
      <c r="D139" s="73">
        <v>4</v>
      </c>
      <c r="E139" s="6">
        <v>1000</v>
      </c>
      <c r="F139" s="13">
        <f>D139*E139</f>
        <v>4000</v>
      </c>
    </row>
    <row r="140" spans="2:7" ht="54" x14ac:dyDescent="0.25">
      <c r="B140" s="48" t="s">
        <v>58</v>
      </c>
      <c r="C140" s="63" t="s">
        <v>74</v>
      </c>
      <c r="D140" s="72">
        <f>D141+D142+D143+D147</f>
        <v>14</v>
      </c>
      <c r="E140" s="46"/>
      <c r="F140" s="47">
        <f>F141+F142+F143+F147</f>
        <v>15150</v>
      </c>
      <c r="G140" s="235"/>
    </row>
    <row r="141" spans="2:7" ht="18" x14ac:dyDescent="0.25">
      <c r="B141" s="12"/>
      <c r="C141" s="64" t="s">
        <v>4</v>
      </c>
      <c r="D141" s="73">
        <v>1</v>
      </c>
      <c r="E141" s="6">
        <v>2150</v>
      </c>
      <c r="F141" s="13">
        <f>D141*E141</f>
        <v>2150</v>
      </c>
    </row>
    <row r="142" spans="2:7" ht="18" x14ac:dyDescent="0.25">
      <c r="B142" s="12"/>
      <c r="C142" s="70" t="s">
        <v>10</v>
      </c>
      <c r="D142" s="83">
        <v>1</v>
      </c>
      <c r="E142" s="9">
        <v>800</v>
      </c>
      <c r="F142" s="19">
        <f>D142*E142</f>
        <v>800</v>
      </c>
    </row>
    <row r="143" spans="2:7" ht="36" x14ac:dyDescent="0.25">
      <c r="B143" s="16">
        <v>1</v>
      </c>
      <c r="C143" s="65" t="s">
        <v>66</v>
      </c>
      <c r="D143" s="80">
        <f>SUM(D144:D146)</f>
        <v>5</v>
      </c>
      <c r="E143" s="4"/>
      <c r="F143" s="18">
        <f>SUM(F144:F146)</f>
        <v>5400</v>
      </c>
    </row>
    <row r="144" spans="2:7" ht="18" x14ac:dyDescent="0.25">
      <c r="B144" s="20"/>
      <c r="C144" s="70" t="s">
        <v>7</v>
      </c>
      <c r="D144" s="83">
        <v>1</v>
      </c>
      <c r="E144" s="9">
        <v>1600</v>
      </c>
      <c r="F144" s="19">
        <f>D144*E144</f>
        <v>1600</v>
      </c>
    </row>
    <row r="145" spans="2:7" ht="18" x14ac:dyDescent="0.25">
      <c r="B145" s="20"/>
      <c r="C145" s="70" t="s">
        <v>8</v>
      </c>
      <c r="D145" s="83">
        <f>2+1</f>
        <v>3</v>
      </c>
      <c r="E145" s="9">
        <v>1000</v>
      </c>
      <c r="F145" s="19">
        <f>D145*E145</f>
        <v>3000</v>
      </c>
    </row>
    <row r="146" spans="2:7" ht="18" x14ac:dyDescent="0.25">
      <c r="B146" s="20"/>
      <c r="C146" s="70" t="s">
        <v>10</v>
      </c>
      <c r="D146" s="83">
        <v>1</v>
      </c>
      <c r="E146" s="9">
        <v>800</v>
      </c>
      <c r="F146" s="19">
        <f>D146*E146</f>
        <v>800</v>
      </c>
    </row>
    <row r="147" spans="2:7" ht="36" x14ac:dyDescent="0.25">
      <c r="B147" s="16">
        <v>2</v>
      </c>
      <c r="C147" s="65" t="s">
        <v>67</v>
      </c>
      <c r="D147" s="80">
        <f>SUM(D148:D150)</f>
        <v>7</v>
      </c>
      <c r="E147" s="4"/>
      <c r="F147" s="18">
        <f>SUM(F148:F150)</f>
        <v>6800</v>
      </c>
    </row>
    <row r="148" spans="2:7" ht="18" x14ac:dyDescent="0.25">
      <c r="B148" s="20"/>
      <c r="C148" s="70" t="s">
        <v>7</v>
      </c>
      <c r="D148" s="83">
        <v>1</v>
      </c>
      <c r="E148" s="9">
        <v>1600</v>
      </c>
      <c r="F148" s="19">
        <f>D148*E148</f>
        <v>1600</v>
      </c>
    </row>
    <row r="149" spans="2:7" ht="18" x14ac:dyDescent="0.25">
      <c r="B149" s="20"/>
      <c r="C149" s="70" t="s">
        <v>9</v>
      </c>
      <c r="D149" s="83">
        <v>4</v>
      </c>
      <c r="E149" s="9">
        <v>900</v>
      </c>
      <c r="F149" s="19">
        <f>D149*E149</f>
        <v>3600</v>
      </c>
    </row>
    <row r="150" spans="2:7" ht="18" x14ac:dyDescent="0.25">
      <c r="B150" s="20"/>
      <c r="C150" s="70" t="s">
        <v>10</v>
      </c>
      <c r="D150" s="83">
        <f>3-1</f>
        <v>2</v>
      </c>
      <c r="E150" s="9">
        <v>800</v>
      </c>
      <c r="F150" s="19">
        <f>D150*E150</f>
        <v>1600</v>
      </c>
    </row>
    <row r="151" spans="2:7" ht="36" x14ac:dyDescent="0.25">
      <c r="B151" s="48" t="s">
        <v>65</v>
      </c>
      <c r="C151" s="63" t="s">
        <v>60</v>
      </c>
      <c r="D151" s="72">
        <f>D152+D153+D154+D158+D162</f>
        <v>19</v>
      </c>
      <c r="E151" s="46"/>
      <c r="F151" s="47">
        <f>F152+F153+F154+F158+F162</f>
        <v>22100</v>
      </c>
      <c r="G151" s="235"/>
    </row>
    <row r="152" spans="2:7" ht="18" x14ac:dyDescent="0.25">
      <c r="B152" s="20"/>
      <c r="C152" s="70" t="s">
        <v>4</v>
      </c>
      <c r="D152" s="83">
        <v>1</v>
      </c>
      <c r="E152" s="9">
        <v>2150</v>
      </c>
      <c r="F152" s="19">
        <f>D152*E152</f>
        <v>2150</v>
      </c>
    </row>
    <row r="153" spans="2:7" ht="18" x14ac:dyDescent="0.25">
      <c r="B153" s="20"/>
      <c r="C153" s="70" t="s">
        <v>5</v>
      </c>
      <c r="D153" s="83">
        <v>1</v>
      </c>
      <c r="E153" s="9">
        <v>1850</v>
      </c>
      <c r="F153" s="19">
        <f>D153*E153</f>
        <v>1850</v>
      </c>
    </row>
    <row r="154" spans="2:7" ht="54" x14ac:dyDescent="0.25">
      <c r="B154" s="16">
        <v>1</v>
      </c>
      <c r="C154" s="65" t="s">
        <v>6</v>
      </c>
      <c r="D154" s="80">
        <f>SUM(D155:D157)</f>
        <v>4</v>
      </c>
      <c r="E154" s="4"/>
      <c r="F154" s="17">
        <f>SUM(F155:F157)</f>
        <v>4400</v>
      </c>
    </row>
    <row r="155" spans="2:7" ht="18" x14ac:dyDescent="0.25">
      <c r="B155" s="20"/>
      <c r="C155" s="70" t="s">
        <v>7</v>
      </c>
      <c r="D155" s="83">
        <v>1</v>
      </c>
      <c r="E155" s="9">
        <v>1600</v>
      </c>
      <c r="F155" s="19">
        <f>D155*E155</f>
        <v>1600</v>
      </c>
    </row>
    <row r="156" spans="2:7" ht="18" x14ac:dyDescent="0.25">
      <c r="B156" s="20"/>
      <c r="C156" s="70" t="s">
        <v>8</v>
      </c>
      <c r="D156" s="83">
        <f>2+1-1</f>
        <v>2</v>
      </c>
      <c r="E156" s="9">
        <v>1000</v>
      </c>
      <c r="F156" s="19">
        <f>D156*E156</f>
        <v>2000</v>
      </c>
    </row>
    <row r="157" spans="2:7" ht="18" x14ac:dyDescent="0.25">
      <c r="B157" s="20"/>
      <c r="C157" s="70" t="s">
        <v>10</v>
      </c>
      <c r="D157" s="83">
        <v>1</v>
      </c>
      <c r="E157" s="9">
        <v>800</v>
      </c>
      <c r="F157" s="19">
        <f>D157*E157</f>
        <v>800</v>
      </c>
    </row>
    <row r="158" spans="2:7" ht="36" x14ac:dyDescent="0.25">
      <c r="B158" s="16">
        <v>2</v>
      </c>
      <c r="C158" s="65" t="s">
        <v>11</v>
      </c>
      <c r="D158" s="80">
        <f>SUM(D159:D161)</f>
        <v>9</v>
      </c>
      <c r="E158" s="4"/>
      <c r="F158" s="17">
        <f>SUM(F159:F161)</f>
        <v>9200</v>
      </c>
    </row>
    <row r="159" spans="2:7" ht="18" x14ac:dyDescent="0.25">
      <c r="B159" s="20"/>
      <c r="C159" s="70" t="s">
        <v>7</v>
      </c>
      <c r="D159" s="83">
        <v>1</v>
      </c>
      <c r="E159" s="9">
        <v>1600</v>
      </c>
      <c r="F159" s="19">
        <f>D159*E159</f>
        <v>1600</v>
      </c>
    </row>
    <row r="160" spans="2:7" ht="18" x14ac:dyDescent="0.25">
      <c r="B160" s="20"/>
      <c r="C160" s="70" t="s">
        <v>8</v>
      </c>
      <c r="D160" s="83">
        <f>2+1+1+2-2</f>
        <v>4</v>
      </c>
      <c r="E160" s="9">
        <v>1000</v>
      </c>
      <c r="F160" s="19">
        <f>D160*E160</f>
        <v>4000</v>
      </c>
    </row>
    <row r="161" spans="2:7" ht="18" x14ac:dyDescent="0.25">
      <c r="B161" s="20"/>
      <c r="C161" s="70" t="s">
        <v>9</v>
      </c>
      <c r="D161" s="83">
        <f>3+1</f>
        <v>4</v>
      </c>
      <c r="E161" s="9">
        <v>900</v>
      </c>
      <c r="F161" s="19">
        <f>D161*E161</f>
        <v>3600</v>
      </c>
    </row>
    <row r="162" spans="2:7" ht="36" x14ac:dyDescent="0.25">
      <c r="B162" s="16">
        <v>3</v>
      </c>
      <c r="C162" s="65" t="s">
        <v>75</v>
      </c>
      <c r="D162" s="80">
        <f>SUM(D163:D165)</f>
        <v>4</v>
      </c>
      <c r="E162" s="4"/>
      <c r="F162" s="17">
        <f>SUM(F163:F165)</f>
        <v>4500</v>
      </c>
    </row>
    <row r="163" spans="2:7" ht="18" x14ac:dyDescent="0.25">
      <c r="B163" s="20"/>
      <c r="C163" s="70" t="s">
        <v>7</v>
      </c>
      <c r="D163" s="83">
        <v>1</v>
      </c>
      <c r="E163" s="9">
        <v>1600</v>
      </c>
      <c r="F163" s="19">
        <f>D163*E163</f>
        <v>1600</v>
      </c>
    </row>
    <row r="164" spans="2:7" ht="18" x14ac:dyDescent="0.25">
      <c r="B164" s="20"/>
      <c r="C164" s="70" t="s">
        <v>8</v>
      </c>
      <c r="D164" s="83">
        <v>2</v>
      </c>
      <c r="E164" s="9">
        <v>1000</v>
      </c>
      <c r="F164" s="19">
        <f>D164*E164</f>
        <v>2000</v>
      </c>
    </row>
    <row r="165" spans="2:7" ht="18" x14ac:dyDescent="0.25">
      <c r="B165" s="20"/>
      <c r="C165" s="70" t="s">
        <v>9</v>
      </c>
      <c r="D165" s="83">
        <v>1</v>
      </c>
      <c r="E165" s="9">
        <v>900</v>
      </c>
      <c r="F165" s="19">
        <f>D165*E165</f>
        <v>900</v>
      </c>
    </row>
    <row r="166" spans="2:7" ht="36" x14ac:dyDescent="0.25">
      <c r="B166" s="48" t="s">
        <v>77</v>
      </c>
      <c r="C166" s="63" t="s">
        <v>78</v>
      </c>
      <c r="D166" s="72">
        <f>SUM(D167:D168)</f>
        <v>3</v>
      </c>
      <c r="E166" s="46"/>
      <c r="F166" s="47">
        <f>SUM(F167:F168)</f>
        <v>4150</v>
      </c>
      <c r="G166" s="235"/>
    </row>
    <row r="167" spans="2:7" ht="18" x14ac:dyDescent="0.25">
      <c r="B167" s="20"/>
      <c r="C167" s="70" t="s">
        <v>4</v>
      </c>
      <c r="D167" s="83">
        <v>1</v>
      </c>
      <c r="E167" s="9">
        <v>2150</v>
      </c>
      <c r="F167" s="19">
        <f>D167*E167</f>
        <v>2150</v>
      </c>
    </row>
    <row r="168" spans="2:7" ht="18" x14ac:dyDescent="0.25">
      <c r="B168" s="55"/>
      <c r="C168" s="70" t="s">
        <v>8</v>
      </c>
      <c r="D168" s="84">
        <v>2</v>
      </c>
      <c r="E168" s="9">
        <v>1000</v>
      </c>
      <c r="F168" s="19">
        <f>D168*E168</f>
        <v>2000</v>
      </c>
    </row>
    <row r="169" spans="2:7" ht="28.5" customHeight="1" thickBot="1" x14ac:dyDescent="0.3">
      <c r="B169" s="21"/>
      <c r="C169" s="71" t="s">
        <v>59</v>
      </c>
      <c r="D169" s="85">
        <f>D166+D151+D140+D124+D102+D89+D80+D69+D49+D36+D25+D9+D5</f>
        <v>247</v>
      </c>
      <c r="E169" s="54"/>
      <c r="F169" s="86">
        <f>F166+F151+F140+F124+F102+F89+F80+F69+F49+F36+F25+F9+F5</f>
        <v>272150</v>
      </c>
    </row>
    <row r="171" spans="2:7" x14ac:dyDescent="0.25">
      <c r="F171" s="235"/>
    </row>
    <row r="173" spans="2:7" x14ac:dyDescent="0.25">
      <c r="F173" s="235"/>
    </row>
  </sheetData>
  <autoFilter ref="B4:F169"/>
  <mergeCells count="2">
    <mergeCell ref="D3:F3"/>
    <mergeCell ref="B2:F2"/>
  </mergeCells>
  <pageMargins left="0.35" right="0.15" top="0.46" bottom="0.4" header="0.3" footer="0.54"/>
  <pageSetup paperSize="9" scale="91" fitToHeight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14</vt:i4>
      </vt:variant>
    </vt:vector>
  </HeadingPairs>
  <TitlesOfParts>
    <vt:vector size="25" baseType="lpstr">
      <vt:lpstr>danarti gankargulebistvis</vt:lpstr>
      <vt:lpstr>danarti-198-ო  გადახრა</vt:lpstr>
      <vt:lpstr>ახალი თანრიგი-მაქსიმ</vt:lpstr>
      <vt:lpstr>ახალი თანრიგი -მინიმ</vt:lpstr>
      <vt:lpstr>ხელფასის კატეგორიები</vt:lpstr>
      <vt:lpstr>2016  (2)</vt:lpstr>
      <vt:lpstr>2017 </vt:lpstr>
      <vt:lpstr>ნიმუში შტატები</vt:lpstr>
      <vt:lpstr>მოქმედი საშტატო</vt:lpstr>
      <vt:lpstr>გვარ.სახ.</vt:lpstr>
      <vt:lpstr>Sheet1</vt:lpstr>
      <vt:lpstr>'2016  (2)'!Print_Area</vt:lpstr>
      <vt:lpstr>'2017 '!Print_Area</vt:lpstr>
      <vt:lpstr>'danarti gankargulebistvis'!Print_Area</vt:lpstr>
      <vt:lpstr>'danarti-198-ო  გადახრა'!Print_Area</vt:lpstr>
      <vt:lpstr>'ახალი თანრიგი -მინიმ'!Print_Area</vt:lpstr>
      <vt:lpstr>'ახალი თანრიგი-მაქსიმ'!Print_Area</vt:lpstr>
      <vt:lpstr>'მოქმედი საშტატო'!Print_Area</vt:lpstr>
      <vt:lpstr>'ხელფასის კატეგორიები'!Print_Area</vt:lpstr>
      <vt:lpstr>'2016  (2)'!Print_Titles</vt:lpstr>
      <vt:lpstr>'2017 '!Print_Titles</vt:lpstr>
      <vt:lpstr>'danarti-198-ო  გადახრა'!Print_Titles</vt:lpstr>
      <vt:lpstr>'ახალი თანრიგი -მინიმ'!Print_Titles</vt:lpstr>
      <vt:lpstr>'ახალი თანრიგი-მაქსიმ'!Print_Titles</vt:lpstr>
      <vt:lpstr>'მოქმედი საშტატო'!Print_Titles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2017-05-23T12:12:05Z</dcterms:modified>
</cp:coreProperties>
</file>